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60" windowWidth="20730" windowHeight="11700" activeTab="2"/>
  </bookViews>
  <sheets>
    <sheet name="Woodcrest ES-Restart" sheetId="7" r:id="rId1"/>
    <sheet name="Woodcrest ES-5a Summary" sheetId="6" r:id="rId2"/>
    <sheet name="Woodcrest ES Narrative" sheetId="5" r:id="rId3"/>
  </sheets>
  <definedNames>
    <definedName name="_xlnm.Print_Area" localSheetId="2">'Woodcrest ES Narrative'!$A$1:$X$86</definedName>
    <definedName name="_xlnm.Print_Area" localSheetId="1">'Woodcrest ES-5a Summary'!$A$1:$F$47</definedName>
    <definedName name="_xlnm.Print_Titles" localSheetId="2">'Woodcrest ES Narrative'!$7:$9</definedName>
    <definedName name="_xlnm.Print_Titles" localSheetId="0">'Woodcrest ES-Restart'!$4:$5</definedName>
  </definedNames>
  <calcPr calcId="145621"/>
</workbook>
</file>

<file path=xl/calcChain.xml><?xml version="1.0" encoding="utf-8"?>
<calcChain xmlns="http://schemas.openxmlformats.org/spreadsheetml/2006/main">
  <c r="W30" i="5" l="1"/>
  <c r="V30" i="5"/>
  <c r="W57" i="5"/>
  <c r="W49" i="5" l="1"/>
  <c r="F29" i="6" l="1"/>
  <c r="F25" i="6"/>
  <c r="F19" i="6"/>
  <c r="W29" i="5" l="1"/>
  <c r="W51" i="5"/>
  <c r="W25" i="5"/>
  <c r="W56" i="5"/>
  <c r="F21" i="6" s="1"/>
  <c r="W93" i="5"/>
  <c r="W85" i="5"/>
  <c r="W80" i="5"/>
  <c r="W69" i="5"/>
  <c r="W78" i="5" s="1"/>
  <c r="W68" i="5"/>
  <c r="F23" i="6" s="1"/>
  <c r="W32" i="5"/>
  <c r="W31" i="5"/>
  <c r="F17" i="6"/>
  <c r="W33" i="5" l="1"/>
  <c r="W82" i="5"/>
  <c r="W86" i="5" s="1"/>
  <c r="O93" i="5"/>
  <c r="O85" i="5"/>
  <c r="E29" i="6" s="1"/>
  <c r="O80" i="5"/>
  <c r="O69" i="5"/>
  <c r="O78" i="5" s="1"/>
  <c r="E25" i="6" s="1"/>
  <c r="O68" i="5"/>
  <c r="E23" i="6" s="1"/>
  <c r="O38" i="5"/>
  <c r="O56" i="5" s="1"/>
  <c r="E21" i="6" s="1"/>
  <c r="O29" i="5"/>
  <c r="O27" i="5"/>
  <c r="O25" i="5"/>
  <c r="O24" i="5"/>
  <c r="O22" i="5"/>
  <c r="O30" i="5" s="1"/>
  <c r="E17" i="6" s="1"/>
  <c r="V85" i="5"/>
  <c r="V80" i="5"/>
  <c r="V69" i="5"/>
  <c r="V78" i="5" s="1"/>
  <c r="V68" i="5"/>
  <c r="V38" i="5"/>
  <c r="V56" i="5" s="1"/>
  <c r="V32" i="5"/>
  <c r="V31" i="5"/>
  <c r="V33" i="5" s="1"/>
  <c r="V29" i="5"/>
  <c r="V27" i="5"/>
  <c r="V25" i="5"/>
  <c r="V24" i="5"/>
  <c r="V22" i="5"/>
  <c r="O33" i="5"/>
  <c r="E19" i="6" s="1"/>
  <c r="T85" i="5"/>
  <c r="T80" i="5"/>
  <c r="T78" i="5"/>
  <c r="T68" i="5"/>
  <c r="T56" i="5"/>
  <c r="T31" i="5"/>
  <c r="T33" i="5" s="1"/>
  <c r="T29" i="5"/>
  <c r="T27" i="5"/>
  <c r="T25" i="5"/>
  <c r="T24" i="5"/>
  <c r="T22" i="5"/>
  <c r="U68" i="5"/>
  <c r="U38" i="5"/>
  <c r="U56" i="5" s="1"/>
  <c r="N38" i="5"/>
  <c r="N68" i="5"/>
  <c r="N56" i="5"/>
  <c r="U69" i="5"/>
  <c r="U78" i="5" s="1"/>
  <c r="N69" i="5"/>
  <c r="N78" i="5"/>
  <c r="U32" i="5"/>
  <c r="N32" i="5"/>
  <c r="M93" i="5"/>
  <c r="M85" i="5"/>
  <c r="M80" i="5"/>
  <c r="M78" i="5"/>
  <c r="M57" i="5"/>
  <c r="M68" i="5"/>
  <c r="M56" i="5"/>
  <c r="M31" i="5"/>
  <c r="M33" i="5" s="1"/>
  <c r="M29" i="5"/>
  <c r="M27" i="5"/>
  <c r="M25" i="5"/>
  <c r="M24" i="5"/>
  <c r="M22" i="5"/>
  <c r="M10" i="5"/>
  <c r="N25" i="5"/>
  <c r="U85" i="5"/>
  <c r="U80" i="5"/>
  <c r="U31" i="5"/>
  <c r="U29" i="5"/>
  <c r="U27" i="5"/>
  <c r="U25" i="5"/>
  <c r="U24" i="5"/>
  <c r="U22" i="5"/>
  <c r="U30" i="5" s="1"/>
  <c r="N93" i="5"/>
  <c r="N85" i="5"/>
  <c r="N80" i="5"/>
  <c r="N31" i="5"/>
  <c r="N33" i="5" s="1"/>
  <c r="N29" i="5"/>
  <c r="N27" i="5"/>
  <c r="N24" i="5"/>
  <c r="N22" i="5"/>
  <c r="L85" i="5"/>
  <c r="L80" i="5"/>
  <c r="L78" i="5"/>
  <c r="L68" i="5"/>
  <c r="L48" i="5"/>
  <c r="L56" i="5" s="1"/>
  <c r="L31" i="5"/>
  <c r="L33" i="5" s="1"/>
  <c r="L29" i="5"/>
  <c r="L27" i="5"/>
  <c r="L25" i="5"/>
  <c r="L24" i="5"/>
  <c r="L22" i="5"/>
  <c r="L10" i="5"/>
  <c r="G55" i="5"/>
  <c r="G53" i="5"/>
  <c r="G27" i="5"/>
  <c r="G22" i="5"/>
  <c r="G30" i="5" s="1"/>
  <c r="D17" i="6" s="1"/>
  <c r="G48" i="5"/>
  <c r="G57" i="5"/>
  <c r="G68" i="5" s="1"/>
  <c r="S31" i="5"/>
  <c r="K31" i="5"/>
  <c r="K33" i="5" s="1"/>
  <c r="K29" i="5"/>
  <c r="K27" i="5"/>
  <c r="K22" i="5"/>
  <c r="S48" i="5"/>
  <c r="S56" i="5" s="1"/>
  <c r="K48" i="5"/>
  <c r="S22" i="5"/>
  <c r="D29" i="6"/>
  <c r="S33" i="5"/>
  <c r="S10" i="5"/>
  <c r="K10" i="5"/>
  <c r="S25" i="5"/>
  <c r="K25" i="5"/>
  <c r="S27" i="5"/>
  <c r="S29" i="5"/>
  <c r="K56" i="5"/>
  <c r="S24" i="5"/>
  <c r="K24" i="5"/>
  <c r="S85" i="5"/>
  <c r="S80" i="5"/>
  <c r="S78" i="5"/>
  <c r="S68" i="5"/>
  <c r="K93" i="5"/>
  <c r="G85" i="5"/>
  <c r="G80" i="5"/>
  <c r="G78" i="5"/>
  <c r="D25" i="6" s="1"/>
  <c r="G56" i="5"/>
  <c r="D21" i="6" s="1"/>
  <c r="G33" i="5"/>
  <c r="D19" i="6" s="1"/>
  <c r="K85" i="5"/>
  <c r="K80" i="5"/>
  <c r="K78" i="5"/>
  <c r="K68" i="5"/>
  <c r="E85" i="5"/>
  <c r="F85" i="5"/>
  <c r="E80" i="5"/>
  <c r="F80" i="5"/>
  <c r="E78" i="5"/>
  <c r="F78" i="5"/>
  <c r="E68" i="5"/>
  <c r="F68" i="5"/>
  <c r="E56" i="5"/>
  <c r="F56" i="5"/>
  <c r="H56" i="5"/>
  <c r="E30" i="5"/>
  <c r="F30" i="5"/>
  <c r="H30" i="5"/>
  <c r="E33" i="5"/>
  <c r="F33" i="5"/>
  <c r="Q85" i="5"/>
  <c r="I85" i="5"/>
  <c r="D85" i="5"/>
  <c r="Q78" i="5"/>
  <c r="I78" i="5"/>
  <c r="D78" i="5"/>
  <c r="Q68" i="5"/>
  <c r="I68" i="5"/>
  <c r="D68" i="5"/>
  <c r="Q56" i="5"/>
  <c r="I56" i="5"/>
  <c r="D56" i="5"/>
  <c r="Q33" i="5"/>
  <c r="I33" i="5"/>
  <c r="D33" i="5"/>
  <c r="Q30" i="5"/>
  <c r="I30" i="5"/>
  <c r="D30" i="5"/>
  <c r="C31" i="6"/>
  <c r="R85" i="5"/>
  <c r="J85" i="5"/>
  <c r="C85" i="5"/>
  <c r="R80" i="5"/>
  <c r="R78" i="5"/>
  <c r="R68" i="5"/>
  <c r="R56" i="5"/>
  <c r="R33" i="5"/>
  <c r="R30" i="5"/>
  <c r="Q80" i="5"/>
  <c r="J80" i="5"/>
  <c r="I80" i="5"/>
  <c r="D80" i="5"/>
  <c r="C80" i="5"/>
  <c r="C82" i="5" s="1"/>
  <c r="J78" i="5"/>
  <c r="J68" i="5"/>
  <c r="J56" i="5"/>
  <c r="J33" i="5"/>
  <c r="J30" i="5"/>
  <c r="C78" i="5"/>
  <c r="C68" i="5"/>
  <c r="C56" i="5"/>
  <c r="C33" i="5"/>
  <c r="C30" i="5"/>
  <c r="F82" i="5" l="1"/>
  <c r="F86" i="5" s="1"/>
  <c r="F88" i="5" s="1"/>
  <c r="E82" i="5"/>
  <c r="E86" i="5" s="1"/>
  <c r="E88" i="5" s="1"/>
  <c r="J82" i="5"/>
  <c r="J86" i="5" s="1"/>
  <c r="J88" i="5" s="1"/>
  <c r="I82" i="5"/>
  <c r="I86" i="5" s="1"/>
  <c r="I88" i="5" s="1"/>
  <c r="Q82" i="5"/>
  <c r="Q86" i="5" s="1"/>
  <c r="Q88" i="5" s="1"/>
  <c r="D82" i="5"/>
  <c r="D86" i="5" s="1"/>
  <c r="S30" i="5"/>
  <c r="S82" i="5" s="1"/>
  <c r="S86" i="5" s="1"/>
  <c r="S88" i="5" s="1"/>
  <c r="T30" i="5"/>
  <c r="R82" i="5"/>
  <c r="R86" i="5" s="1"/>
  <c r="R88" i="5" s="1"/>
  <c r="L30" i="5"/>
  <c r="L82" i="5" s="1"/>
  <c r="L86" i="5" s="1"/>
  <c r="L88" i="5" s="1"/>
  <c r="N30" i="5"/>
  <c r="N82" i="5" s="1"/>
  <c r="N86" i="5" s="1"/>
  <c r="U33" i="5"/>
  <c r="V82" i="5"/>
  <c r="V86" i="5" s="1"/>
  <c r="V88" i="5" s="1"/>
  <c r="K30" i="5"/>
  <c r="M30" i="5"/>
  <c r="M82" i="5" s="1"/>
  <c r="M86" i="5" s="1"/>
  <c r="T82" i="5"/>
  <c r="T86" i="5" s="1"/>
  <c r="U82" i="5"/>
  <c r="U86" i="5" s="1"/>
  <c r="U88" i="5" s="1"/>
  <c r="K82" i="5"/>
  <c r="K86" i="5" s="1"/>
  <c r="D23" i="6"/>
  <c r="D31" i="6" s="1"/>
  <c r="C32" i="6" s="1"/>
  <c r="G82" i="5"/>
  <c r="G86" i="5" s="1"/>
  <c r="W88" i="5"/>
  <c r="W95" i="5"/>
  <c r="E32" i="6"/>
  <c r="O82" i="5"/>
  <c r="O86" i="5" s="1"/>
  <c r="F32" i="6" l="1"/>
  <c r="N95" i="5"/>
  <c r="N88" i="5"/>
  <c r="G88" i="5"/>
  <c r="D88" i="5"/>
  <c r="T91" i="5"/>
  <c r="T88" i="5"/>
  <c r="K95" i="5"/>
  <c r="K88" i="5"/>
  <c r="M95" i="5"/>
  <c r="M88" i="5"/>
  <c r="O95" i="5"/>
  <c r="O88" i="5"/>
</calcChain>
</file>

<file path=xl/comments1.xml><?xml version="1.0" encoding="utf-8"?>
<comments xmlns="http://schemas.openxmlformats.org/spreadsheetml/2006/main">
  <authors>
    <author>LAUSD</author>
  </authors>
  <commentList>
    <comment ref="K95" authorId="0">
      <text>
        <r>
          <rPr>
            <sz val="9"/>
            <color indexed="81"/>
            <rFont val="Tahoma"/>
            <family val="2"/>
          </rPr>
          <t>amount that needs to be reallocated to balance the budget.</t>
        </r>
      </text>
    </comment>
  </commentList>
</comments>
</file>

<file path=xl/sharedStrings.xml><?xml version="1.0" encoding="utf-8"?>
<sst xmlns="http://schemas.openxmlformats.org/spreadsheetml/2006/main" count="334" uniqueCount="232">
  <si>
    <t>SIG Form 10.3 - Restart Implementation Chart for a Tier I or Tier II School</t>
  </si>
  <si>
    <t xml:space="preserve">LEA: </t>
  </si>
  <si>
    <t>Los Angeles Unified School District</t>
  </si>
  <si>
    <t xml:space="preserve">School: </t>
  </si>
  <si>
    <t>Woodcrest Elementary School</t>
  </si>
  <si>
    <t xml:space="preserve">Required Components </t>
  </si>
  <si>
    <t>Strategies</t>
  </si>
  <si>
    <t>Start &amp; End Dates (MM/YYYY)</t>
  </si>
  <si>
    <t>Oversight</t>
  </si>
  <si>
    <t xml:space="preserve">Description of Evidence </t>
  </si>
  <si>
    <t>Fulfill all California requirements for converting to a charter school (if applicable).</t>
  </si>
  <si>
    <t>N/A</t>
  </si>
  <si>
    <t xml:space="preserve">III-SIG 21: Create a locally-determined rigorous review process for the purposes of selecting a CMO or an EMO. </t>
  </si>
  <si>
    <t>EMO</t>
  </si>
  <si>
    <t>Principal, Director, Instructional Coach</t>
  </si>
  <si>
    <t>Meeting was attended by all determining parties.  Requested services and responsibilities were outlined during the meeting.  The process of creating a MOU with Growing Educators as our EMO is underway.  Completed MOU will be received and submitted to the district by the requested date.</t>
  </si>
  <si>
    <t>III-SIG 22: Create a plan to transfer students who either cannot attend the new school because their grade is no longer served by the Restart school or whose parents choose not to have their child attend the Restart school.</t>
  </si>
  <si>
    <t>02/2014 - 06/2017</t>
  </si>
  <si>
    <t>LAUSD, Principal, Director, Instructional Coach, EMO</t>
  </si>
  <si>
    <t>• School enrollment records
• Parent requests for opt-out plans and evidence of opt-out plans</t>
  </si>
  <si>
    <t>III-SIG 23: Create an accountability contract with the CMO or EMO which includes clearly defined goals for student achievement.</t>
  </si>
  <si>
    <t>LAUSD, Principal, Director, Instructional Coach, GE</t>
  </si>
  <si>
    <t>MOU between LAUSD and GE</t>
  </si>
  <si>
    <t>VI-SIG 30: Optional Component</t>
  </si>
  <si>
    <t xml:space="preserve">II-SIG 14: Provide staff ongoing, high-quality, job-embedded professional development that is aligned with the school's comprehensive instructional program. </t>
  </si>
  <si>
    <t>07/2014 - 06/2017</t>
  </si>
  <si>
    <t xml:space="preserve">Principal, Director, Administrative Team, EMO </t>
  </si>
  <si>
    <t>Principal will consult with EMO on PD topics and Residency schedule.  Principal will also ensure that PD is being delivered as described. Administrative Team will help plan and deliver PD.</t>
  </si>
  <si>
    <t>II-SIG 14</t>
  </si>
  <si>
    <t>Administration Team and staff</t>
  </si>
  <si>
    <t>Principal will meet with grade level chairpersons to ensure implementation of the program.  Growing Educators will provide a schedule of class coverage and organize staff placement.</t>
  </si>
  <si>
    <t>Principal and Administrative Team</t>
  </si>
  <si>
    <t>Administrative Team will attend scheduled meetings and trainings as they are presented by Growing Educators.</t>
  </si>
  <si>
    <t>II-SIG 17: Promote the continuous use of student data to inform and differentiate instruction in order to meet the academic needs of individual students.</t>
  </si>
  <si>
    <t>07/2014 - 06/2014</t>
  </si>
  <si>
    <t xml:space="preserve">Principal, Director, Administrative Team, EMO, Teachers, STAR Program, Arts Prototype Program </t>
  </si>
  <si>
    <t xml:space="preserve">EMO will provide PD schedule and organize Instructional Schedules to set up Residencies and collaborative planning time.  EMO will also oversee selection and training of instructional staff.  Intervention Support Coordinator will use student data to train and organize intervention teachers and teacher assistants and set up an intervention schedule. EMO and Principal will coordinate with STAR and Arts Prototype programs to outline and schedule student services. </t>
  </si>
  <si>
    <t>II-SIG 18: Establish schedules and implement strategies that provide increased learning time.</t>
  </si>
  <si>
    <t>Summer School Principal, Intervention Coordinator, Clerical Staff, Custodial Staff, Teachers</t>
  </si>
  <si>
    <t>Summer School - Principal, Intervention Coordinator, and Clerical Staff will collaborate to identify students in need of Summer School.  Classes will be formed, instructional program chosen, and families contacted.    For Teacher X/Z time, teachers will submit copies of agendas, sign-ins, and minutes from all meetings.  Copies of created lessons will submitted to principal and Instructional Coaches will attend meetings and participate in the lesson planning and delivery.  Custodial staff will provide support during times when the school is open after regular school hours and during Summer School.</t>
  </si>
  <si>
    <t>II-SIG 19:  Provide ongoing mechanisms for family and community engagement.</t>
  </si>
  <si>
    <t>07/2014 - 6/2017</t>
  </si>
  <si>
    <t>Administrative Team,  Parent Center Representatives, Wellness Facilitator, PSA counselor, and PSW</t>
  </si>
  <si>
    <t>Growing Educators will provide a list of community outreach dates and topics.  Sign -ins, agendas, and evaluations will be delivered as evidence.  Attendance data will be consulted to determine effectiveness of PSA Counselor's interventions and principal will oversee Wellness Facilitator and PSW.</t>
  </si>
  <si>
    <t>II-SIG 20: Ensure that the school receives ongoing, intensive technical assistance and related support from the LEA, the SEA, or a designated external lead partner organization (such as a school turnaround organization or an EMO).</t>
  </si>
  <si>
    <t>9/2014 - 6/2017</t>
  </si>
  <si>
    <t>Agendas, sign-ins, school visit logs, communication (emails, website)</t>
  </si>
  <si>
    <t>CA Dept of Education</t>
  </si>
  <si>
    <t>Cohort 3 SIG Program</t>
  </si>
  <si>
    <t>Please color all changes within your narratives.</t>
  </si>
  <si>
    <t>School Name:  Woodcrest Elementary School</t>
  </si>
  <si>
    <t>School Budget Narrative</t>
  </si>
  <si>
    <t>Component Number</t>
  </si>
  <si>
    <t>Activity Description</t>
  </si>
  <si>
    <t xml:space="preserve">SIG Funds Budgeted </t>
  </si>
  <si>
    <t>Object Code</t>
  </si>
  <si>
    <t>(Identified per year)</t>
  </si>
  <si>
    <t>Pre-Imp</t>
  </si>
  <si>
    <t>FY 2014-15
Original Budget</t>
  </si>
  <si>
    <t>FY 2015-16
Original Budget</t>
  </si>
  <si>
    <t>FY 2016-17
Original Budget</t>
  </si>
  <si>
    <t>II-SIG 18</t>
  </si>
  <si>
    <t>1100 1300 1900</t>
  </si>
  <si>
    <t>1100 1200 1300 1900</t>
  </si>
  <si>
    <t>II-SIG 17</t>
  </si>
  <si>
    <t>II-SIG 15</t>
  </si>
  <si>
    <t>II-SIG 17
II-SIG 18</t>
  </si>
  <si>
    <t>II-SIG 19</t>
  </si>
  <si>
    <t>1000 Series Totals</t>
  </si>
  <si>
    <t>1000-1999</t>
  </si>
  <si>
    <t>2000 Series Totals</t>
  </si>
  <si>
    <t>2000-2999</t>
  </si>
  <si>
    <t>3101 3201 3301 3401 3501 3601</t>
  </si>
  <si>
    <t>3201 3202 3302 3402 3502 3602</t>
  </si>
  <si>
    <t>Teacher Salary for 3 day Summer Professional Development Retreat</t>
  </si>
  <si>
    <t>Leadership team planning and collaboration time</t>
  </si>
  <si>
    <t>Grade Level Chair X/Z Time</t>
  </si>
  <si>
    <t>Teacher X/Z Time for planning sessions</t>
  </si>
  <si>
    <t>Instructional Specialist</t>
  </si>
  <si>
    <t>2 Instructional Coaches</t>
  </si>
  <si>
    <t>Pupil Services and Attendance (PSA) Counselor</t>
  </si>
  <si>
    <t>3 Intervention Teachers</t>
  </si>
  <si>
    <t>3000 Series Totals</t>
  </si>
  <si>
    <t>3000-3999</t>
  </si>
  <si>
    <t>4000 Series Totals</t>
  </si>
  <si>
    <t>4000-4999</t>
  </si>
  <si>
    <t>II-SIG 23</t>
  </si>
  <si>
    <t>5000 Series Totals</t>
  </si>
  <si>
    <t>5000-5999</t>
  </si>
  <si>
    <t>6000 Series Totals</t>
  </si>
  <si>
    <t>6000-6999</t>
  </si>
  <si>
    <t>1000 - 6000 Budget Subtotals</t>
  </si>
  <si>
    <t>7000 Series Totals</t>
  </si>
  <si>
    <t>7310/7350</t>
  </si>
  <si>
    <t>Totals</t>
  </si>
  <si>
    <t>School Improvement Grant, Cohort 3</t>
  </si>
  <si>
    <t>School Form 5a—Budget Summary</t>
  </si>
  <si>
    <t>District</t>
  </si>
  <si>
    <t>Site</t>
  </si>
  <si>
    <t>CDS Code</t>
  </si>
  <si>
    <t>County</t>
  </si>
  <si>
    <t>Los Angeles County</t>
  </si>
  <si>
    <t>Resource: 3180</t>
  </si>
  <si>
    <t>Contact</t>
  </si>
  <si>
    <t>Nader Delnavaz</t>
  </si>
  <si>
    <t>SACS Code: 8290</t>
  </si>
  <si>
    <t>E-mail</t>
  </si>
  <si>
    <t>nader.delnavaz@lausd.net</t>
  </si>
  <si>
    <t>Fed Award: S377A130006</t>
  </si>
  <si>
    <t>Telephone</t>
  </si>
  <si>
    <t>GAN: 13-1234-00000</t>
  </si>
  <si>
    <t>Object Code Series</t>
  </si>
  <si>
    <t>Line Item Description</t>
  </si>
  <si>
    <t>Year 0
(Pre-Imp.)</t>
  </si>
  <si>
    <t>Year 1</t>
  </si>
  <si>
    <t>Year 2</t>
  </si>
  <si>
    <t>Year 3</t>
  </si>
  <si>
    <t>FY 2013-14</t>
  </si>
  <si>
    <t>FY 2014-15</t>
  </si>
  <si>
    <t>FY 2015-16</t>
  </si>
  <si>
    <t>FY 2016-17</t>
  </si>
  <si>
    <t>Certificated Personnel Salaries</t>
  </si>
  <si>
    <t>Classified Personal Salaries</t>
  </si>
  <si>
    <t>Employee Benefits</t>
  </si>
  <si>
    <t>Books and Supplies</t>
  </si>
  <si>
    <t>Services/Other Operating Expenses</t>
  </si>
  <si>
    <t>Capital Outlay</t>
  </si>
  <si>
    <t>7310 / 7350</t>
  </si>
  <si>
    <t>Indirect Costs</t>
  </si>
  <si>
    <t>Subtotal</t>
  </si>
  <si>
    <t>Total</t>
  </si>
  <si>
    <t>CDE Use Only</t>
  </si>
  <si>
    <t>Version</t>
  </si>
  <si>
    <t>Date</t>
  </si>
  <si>
    <t>California Dept. of Education</t>
  </si>
  <si>
    <t>November 20, 2013</t>
  </si>
  <si>
    <t>10 Teacher Assistants</t>
  </si>
  <si>
    <t>FY 2014-15 Budget Changes Q3 - Feb 2015</t>
  </si>
  <si>
    <t>FY 2015-16 Budget Changes
Feb 2015</t>
  </si>
  <si>
    <t>FY 2016-17
Budget Changes
Feb 2015</t>
  </si>
  <si>
    <t>Chief, Division of Intensive Support and Intervention,</t>
  </si>
  <si>
    <r>
      <t xml:space="preserve">Wellness Facilitator - </t>
    </r>
    <r>
      <rPr>
        <strike/>
        <sz val="11"/>
        <rFont val="Arial"/>
        <family val="2"/>
      </rPr>
      <t xml:space="preserve">will work as a liaison between Woodcrest families and the community.  Coordinates services for mental health and homelessness, oversees the COST team which identifies at-risk students, assists with the SST process for identification of services, counsels individual students on behavior, runs Student Council, and facilitates implementation of Peace Builders , the school-wide behavior support program. </t>
    </r>
    <r>
      <rPr>
        <b/>
        <strike/>
        <sz val="11"/>
        <rFont val="Arial"/>
        <family val="2"/>
      </rPr>
      <t xml:space="preserve"> </t>
    </r>
    <r>
      <rPr>
        <b/>
        <sz val="11"/>
        <rFont val="Arial"/>
        <family val="2"/>
      </rPr>
      <t>Psychiatic Social Worker, PSW</t>
    </r>
    <r>
      <rPr>
        <sz val="11"/>
        <rFont val="Arial"/>
        <family val="2"/>
      </rPr>
      <t>- will work to service students' socio-emotional needs which block academic success.  The PSW will conduct individual and group counseling sessions, refer families to mental health services, offer parent trainings, and collaborate on SST and COST meetings to help meet the various needs of at-risk students.</t>
    </r>
  </si>
  <si>
    <t>FY 2014-15 Budget Changes Q4 - June 2015</t>
  </si>
  <si>
    <r>
      <rPr>
        <b/>
        <strike/>
        <sz val="11"/>
        <rFont val="Arial"/>
        <family val="2"/>
      </rPr>
      <t>Arts Prototype Program</t>
    </r>
    <r>
      <rPr>
        <strike/>
        <sz val="11"/>
        <rFont val="Arial"/>
        <family val="2"/>
      </rPr>
      <t xml:space="preserve"> contract will provide arts education and enrichment to students while providing release time for teachers to collaborate and plan standards-based lessons in areas of need shown by data.</t>
    </r>
    <r>
      <rPr>
        <sz val="11"/>
        <rFont val="Arial"/>
        <family val="2"/>
      </rPr>
      <t xml:space="preserve">
Move funding amout to Instructional materials due to the fact that STAR education is providing art instruction in addition to Science.</t>
    </r>
  </si>
  <si>
    <r>
      <rPr>
        <b/>
        <sz val="11"/>
        <rFont val="Arial"/>
        <family val="2"/>
      </rPr>
      <t>10 Teacher Assistants</t>
    </r>
    <r>
      <rPr>
        <sz val="11"/>
        <rFont val="Arial"/>
        <family val="2"/>
      </rPr>
      <t xml:space="preserve"> to support Guided Reading and other differentiation strategies in the lower grades.  Assistants will be directed by the Intervention Support Coordinator.  They will deliver data driven instruction at each student's reading level to increase student achievement.
Year 1: Reduce funding amount for 2014-15 year only due to hiring delay the first year.</t>
    </r>
  </si>
  <si>
    <t>actual expenditure</t>
  </si>
  <si>
    <r>
      <rPr>
        <b/>
        <sz val="11"/>
        <rFont val="Arial"/>
        <family val="2"/>
      </rPr>
      <t>2 Instructional Coaches</t>
    </r>
    <r>
      <rPr>
        <sz val="11"/>
        <rFont val="Arial"/>
        <family val="2"/>
      </rPr>
      <t xml:space="preserve"> - Math and ELA are needed to provide ongoing professional development in the content areas.  They will also work with the EMO, the Instructional Specialist, and the Intervention Coordinator to support instructional shifts and promote the Common Core State Standards.</t>
    </r>
  </si>
  <si>
    <r>
      <rPr>
        <b/>
        <sz val="11"/>
        <rFont val="Arial"/>
        <family val="2"/>
      </rPr>
      <t xml:space="preserve">Pupil Services and Attendance (PSA) Counselor for attendance monitoring </t>
    </r>
    <r>
      <rPr>
        <sz val="11"/>
        <rFont val="Arial"/>
        <family val="2"/>
      </rPr>
      <t>4 days per week.  Improving attendance is a primary goal expressed in our school plan.  Additional days will help combat excessive absences and truancy, thereby increasing students' exposure to instruction.</t>
    </r>
  </si>
  <si>
    <t>Summer School  Year 1: Funds transferred from Instructional Materials to fund Year 1 Summer School.  Dates were scheduled before Year 2 funding for Summer School  would be made available.  Changes are for Year 1 only.  Subsequent Summer School sessions are already accounted for in the budget.</t>
  </si>
  <si>
    <r>
      <rPr>
        <b/>
        <sz val="11"/>
        <rFont val="Arial"/>
        <family val="2"/>
      </rPr>
      <t>EMO- Growing Educators</t>
    </r>
    <r>
      <rPr>
        <sz val="11"/>
        <rFont val="Arial"/>
        <family val="2"/>
      </rPr>
      <t xml:space="preserve"> contract cost.  EMO will address teacher professional development and growth, support leadership in creating necessary pedagogical shifts within the staff, and reach out to the community with outreach trainings on various topics.</t>
    </r>
  </si>
  <si>
    <r>
      <rPr>
        <b/>
        <sz val="11"/>
        <rFont val="Arial"/>
        <family val="2"/>
      </rPr>
      <t xml:space="preserve">STAR Education </t>
    </r>
    <r>
      <rPr>
        <sz val="11"/>
        <rFont val="Arial"/>
        <family val="2"/>
      </rPr>
      <t>contract services to provide science/social studies enrichment  to students while providing release time for teachers to collaborate and plan standards-based lessons in areas of need shown by data.</t>
    </r>
  </si>
  <si>
    <t>carryover</t>
  </si>
  <si>
    <t>year 2 award</t>
  </si>
  <si>
    <t>total year 2 budget</t>
  </si>
  <si>
    <t>difference</t>
  </si>
  <si>
    <r>
      <rPr>
        <strike/>
        <sz val="11"/>
        <rFont val="Arial"/>
        <family val="2"/>
      </rPr>
      <t xml:space="preserve">Wellness Facilitator </t>
    </r>
    <r>
      <rPr>
        <sz val="11"/>
        <rFont val="Arial"/>
        <family val="2"/>
      </rPr>
      <t>- Psychiatric Social Worker</t>
    </r>
  </si>
  <si>
    <t>1100  1300  1900</t>
  </si>
  <si>
    <t>Saturday School - certificated</t>
  </si>
  <si>
    <t>FY 2015-16 Budget Changes
Q1 - Oct 2015</t>
  </si>
  <si>
    <t>FY 2014-15 Budget Changes Oct 2015</t>
  </si>
  <si>
    <t>FY 2015-16 Budget Changes
Q2 - Nov 2015</t>
  </si>
  <si>
    <t>II-SIG-17</t>
  </si>
  <si>
    <r>
      <rPr>
        <b/>
        <sz val="11"/>
        <rFont val="Arial"/>
        <family val="2"/>
      </rPr>
      <t>Instructional Specialist</t>
    </r>
    <r>
      <rPr>
        <sz val="11"/>
        <rFont val="Arial"/>
        <family val="2"/>
      </rPr>
      <t xml:space="preserve"> to provide support to teachers by providing constructive feedback, reviewing school data, conducting classroom observations, conducting professional development, and supporting the implementation of the Common Core State Standards.
</t>
    </r>
    <r>
      <rPr>
        <i/>
        <sz val="11"/>
        <rFont val="Arial"/>
        <family val="2"/>
      </rPr>
      <t>Years 2-3: District has discontinued the position</t>
    </r>
  </si>
  <si>
    <t>Clerical Overtime for Summer School, Planning Days, Saturday School, and Intervention  Year 1: Funds transferred from Instructional Materials to fund Year 1 Summer School.  Dates were scheduled before Year 2 funding for Summer School  would be made available.   Changes are for Year 1 only.  Subsequent Summer School sessions are already accounted for in the budget.</t>
  </si>
  <si>
    <r>
      <rPr>
        <b/>
        <sz val="11"/>
        <rFont val="Arial"/>
        <family val="2"/>
      </rPr>
      <t xml:space="preserve">Teacher Reference Books- </t>
    </r>
    <r>
      <rPr>
        <sz val="11"/>
        <rFont val="Arial"/>
        <family val="2"/>
      </rPr>
      <t>Reference books wil be purchased to assist teachers in building their capacity in their grade level content areas.  Books purchased will be aligned with the instructional needs of the school.  Changes are for Year 1 and Year 2</t>
    </r>
  </si>
  <si>
    <t>Teacher Pay for Extended School Day</t>
  </si>
  <si>
    <t>actual carryover</t>
  </si>
  <si>
    <t>FY 2015-16 Budget Changes
Q3 - Jan 2016</t>
  </si>
  <si>
    <t>FY 2016-17
Budget Changes
Q1 - Nov 2015</t>
  </si>
  <si>
    <r>
      <rPr>
        <b/>
        <sz val="11"/>
        <rFont val="Arial"/>
        <family val="2"/>
      </rPr>
      <t>Leadership team planning and collaboration time</t>
    </r>
    <r>
      <rPr>
        <sz val="11"/>
        <rFont val="Arial"/>
        <family val="2"/>
      </rPr>
      <t xml:space="preserve"> for Common Core Implementation   6 Teachers x 12 hours each x </t>
    </r>
    <r>
      <rPr>
        <strike/>
        <sz val="11"/>
        <rFont val="Arial"/>
        <family val="2"/>
      </rPr>
      <t>$64/hr</t>
    </r>
    <r>
      <rPr>
        <sz val="11"/>
        <rFont val="Arial"/>
        <family val="2"/>
      </rPr>
      <t xml:space="preserve"> $65/hr = </t>
    </r>
    <r>
      <rPr>
        <strike/>
        <sz val="11"/>
        <rFont val="Arial"/>
        <family val="2"/>
      </rPr>
      <t>$4,608.00</t>
    </r>
    <r>
      <rPr>
        <sz val="11"/>
        <rFont val="Arial"/>
        <family val="2"/>
      </rPr>
      <t xml:space="preserve"> $4,680
Years 2-3: 6 teachers x 17 hours each x $65/hr = $6,630    </t>
    </r>
  </si>
  <si>
    <r>
      <t>Grade Level Chair X/Z Time</t>
    </r>
    <r>
      <rPr>
        <sz val="11"/>
        <rFont val="Arial"/>
        <family val="2"/>
      </rPr>
      <t xml:space="preserve"> for attending monthly administrative meetings   6 Teachers x 29 hours each x </t>
    </r>
    <r>
      <rPr>
        <strike/>
        <sz val="11"/>
        <rFont val="Arial"/>
        <family val="2"/>
      </rPr>
      <t xml:space="preserve">$64/hr </t>
    </r>
    <r>
      <rPr>
        <sz val="11"/>
        <rFont val="Arial"/>
        <family val="2"/>
      </rPr>
      <t xml:space="preserve">$65/hr = </t>
    </r>
    <r>
      <rPr>
        <strike/>
        <sz val="11"/>
        <rFont val="Arial"/>
        <family val="2"/>
      </rPr>
      <t xml:space="preserve">$11,136 </t>
    </r>
    <r>
      <rPr>
        <sz val="11"/>
        <rFont val="Arial"/>
        <family val="2"/>
      </rPr>
      <t xml:space="preserve">$11,310
Years 2-3: 6 teachers x 24 hours each x $65/hr = $9,360   </t>
    </r>
    <r>
      <rPr>
        <b/>
        <sz val="11"/>
        <rFont val="Arial"/>
        <family val="2"/>
      </rPr>
      <t xml:space="preserve"> </t>
    </r>
  </si>
  <si>
    <r>
      <rPr>
        <b/>
        <sz val="11"/>
        <rFont val="Arial"/>
        <family val="2"/>
      </rPr>
      <t>3 Intervention Teachers</t>
    </r>
    <r>
      <rPr>
        <sz val="11"/>
        <rFont val="Arial"/>
        <family val="2"/>
      </rPr>
      <t xml:space="preserve"> to work with the EMO, Intervention Support Coordinator, Instructional Specialist, and Instructional Coaches to implement new instructional program.  Intervention teachers will also provide targeted, data-driven intervention to students in addition to providing 6 hours of enrichment to students per week in order to free classroom teachers for collaboration and planning with the EMO.  </t>
    </r>
  </si>
  <si>
    <r>
      <t xml:space="preserve">Software for digital libraries for ipads and laptops to support the transition to Balanced Literacy.  </t>
    </r>
    <r>
      <rPr>
        <i/>
        <sz val="11"/>
        <rFont val="Arial"/>
        <family val="2"/>
      </rPr>
      <t>*LightSail</t>
    </r>
  </si>
  <si>
    <r>
      <t xml:space="preserve">Leveled Readers for classroom libraries to support Balanced Literacy.
</t>
    </r>
    <r>
      <rPr>
        <i/>
        <sz val="11"/>
        <rFont val="Arial"/>
        <family val="2"/>
      </rPr>
      <t>*Yr 1: combined with row 43</t>
    </r>
  </si>
  <si>
    <r>
      <t xml:space="preserve">Book scanner/checkout system to track leveled readers purchased with the grant. </t>
    </r>
    <r>
      <rPr>
        <i/>
        <sz val="11"/>
        <rFont val="Arial"/>
        <family val="2"/>
      </rPr>
      <t xml:space="preserve"> *Yr 1: purchased labels.  Scanner purchased through a different funding source.</t>
    </r>
    <r>
      <rPr>
        <sz val="11"/>
        <rFont val="Arial"/>
        <family val="2"/>
      </rPr>
      <t xml:space="preserve">
Year 2 addition of refill labels for book scanner. Quantity of labels purchased estimated to cover all books ordered for Years 2 and 3.</t>
    </r>
  </si>
  <si>
    <r>
      <rPr>
        <b/>
        <sz val="11"/>
        <rFont val="Arial"/>
        <family val="2"/>
      </rPr>
      <t>Summer School</t>
    </r>
    <r>
      <rPr>
        <sz val="11"/>
        <rFont val="Arial"/>
        <family val="2"/>
      </rPr>
      <t xml:space="preserve">: IMA: Y1: $10 x 180 students  Instructional Materials: Y1: $10.00 x 180 students.  </t>
    </r>
    <r>
      <rPr>
        <i/>
        <sz val="11"/>
        <rFont val="Arial"/>
        <family val="2"/>
      </rPr>
      <t>*Yr 1: purchased June 2015.</t>
    </r>
  </si>
  <si>
    <t>total for year 2</t>
  </si>
  <si>
    <r>
      <t xml:space="preserve">Computer Lab - </t>
    </r>
    <r>
      <rPr>
        <sz val="11"/>
        <rFont val="Arial"/>
        <family val="2"/>
      </rPr>
      <t>Lab with 32 Apple laptops with appropriate software preinstalled will be added to assist students in meeting the technology demands of the Common Core State Standards and to assist in leading teachers in analysis of student data and in Common Core planning sessions.  Affects Year 2 only</t>
    </r>
  </si>
  <si>
    <t>Instructional Materials for leveled readers. Leveled readers are books that are organized at each students' reading level based on running records(reading assessments) students receive differentiated instruction based on their reading level in small guided reading groups or for independent reading. These books are needed to provide differentiated instruction to meet students' various phonics and comprehension needs.
Year 1: Reduced by $42,081 to fund Year 1 Summer School.  Year 1 Summer School dates were scheduled before Year 2 funding for Summer School  would be made available. Changes are for Year 1 only.  Subsequent Summer School sessions are already accounted for in the budget.  Year 3 funds reallocated to balance budget overages.</t>
  </si>
  <si>
    <r>
      <rPr>
        <b/>
        <sz val="11"/>
        <rFont val="Arial"/>
        <family val="2"/>
      </rPr>
      <t>Playworks</t>
    </r>
    <r>
      <rPr>
        <sz val="11"/>
        <rFont val="Arial"/>
        <family val="2"/>
      </rPr>
      <t xml:space="preserve"> will be contracted to manage the playground and provide psychomotor.  The program teaches students to play organized games and sports, provides classroom lessons, and teaches standards of behavior and conflict resolution.  It also creates collaboration time for teachers during psychomotor.  Year 3 - Contract will be cancelled to help balance the year 3 budget overage</t>
    </r>
  </si>
  <si>
    <t>FY 2015-16 Budget Changes
Q4 - Apr 2016</t>
  </si>
  <si>
    <t>FY 2016-17
Budget Changes
Q1 - Apr 2016</t>
  </si>
  <si>
    <t>II-SIG 17        II-SIG 18</t>
  </si>
  <si>
    <r>
      <rPr>
        <b/>
        <sz val="11"/>
        <rFont val="Arial"/>
        <family val="2"/>
      </rPr>
      <t>Substitute Teacher Pay</t>
    </r>
    <r>
      <rPr>
        <sz val="11"/>
        <rFont val="Arial"/>
        <family val="2"/>
      </rPr>
      <t xml:space="preserve"> – Coverage for teachers to attend math professional development days
Year 2: 54 sub days x $209/day = $11,286
Year 3: 48 sub days x $209/day = $10,032</t>
    </r>
  </si>
  <si>
    <t>Substitute Teacher Pay for math PD</t>
  </si>
  <si>
    <r>
      <rPr>
        <b/>
        <sz val="11"/>
        <rFont val="Arial"/>
        <family val="2"/>
      </rPr>
      <t>Cognitively Guided Instruction</t>
    </r>
    <r>
      <rPr>
        <sz val="11"/>
        <rFont val="Arial"/>
        <family val="2"/>
      </rPr>
      <t xml:space="preserve"> Contract
Math support will be provided by Danielle Moore
7 Professional Development Days x $2,000/day = $14,000
6 Classroom Coaching Days x $1,500/day = $9,000
Contract Total = $23,000</t>
    </r>
  </si>
  <si>
    <t>Indirect Rate - Year 1: 5.19%, Year 2: 3.86%, Year 3: 3.47%</t>
  </si>
  <si>
    <t>After School Intervention - certificated</t>
  </si>
  <si>
    <t>FY 2016-17
Budget Changes
Q1 - Jan 2016</t>
  </si>
  <si>
    <r>
      <t xml:space="preserve">After School Intervention </t>
    </r>
    <r>
      <rPr>
        <sz val="11"/>
        <rFont val="Arial"/>
        <family val="2"/>
      </rPr>
      <t>in ELA, Math, and Science                                                                                                                                                                                                                                 20 hours x $65/hr x 3 Teachers = $3,900</t>
    </r>
  </si>
  <si>
    <r>
      <t xml:space="preserve">Date:  </t>
    </r>
    <r>
      <rPr>
        <sz val="10"/>
        <rFont val="Arial"/>
        <family val="2"/>
      </rPr>
      <t>May 20, 2016</t>
    </r>
  </si>
  <si>
    <r>
      <t xml:space="preserve">As a result of analyzing our data and conducting a series of classroom observations, we discovered that instruction is generally delivered whole group at Woodcrest.  We know that our school must begin to differentiate our instruction in order for all of our students to thrive.  We began to look for an EMO with this need in mind.  With our Instructional Director, we initially reviewed the proposal from LEAP, an existing EMO, and found that it was designed more for secondary/ High School level.  Our Instructional Director suggested we look at expanding our work with Growing Educators by inviting them to serve as our EMO. Growing Educators' Balanced Literacy foundation of workshop-based learning grew from the teachings Lucy Caulkins. Its research was conducted through the founders' work with inner-city schools in the New York Public School System.  The schools used in the research were very similar to Woodcrest in their demographics.  Their workshop model relies heavily on differentiated instruction which meets students at their current level and pushes them forward in a targeted manner.  We've been able to see proof of this growth as we've worked on our writing with Growing Educators over the past 3 years.  Our students at all grade levels have increased the quality and quantity of their writing.  This year we've worked with Growing Educators to begin implementing Readers Workshop as we continue refining Writers Workshop.  When we met with the staff to get input regarding the SIG, all teachers were in support of extending our partnership with Growing Educators. We feel that because this organization has worked with us and our district over the past three years and have already developed a positive rapport with our teachers and students, they would be an excellent partner in our academic transformation.   We conducted a preliminary meeting with Growing Educators and our Instructional Director to outline the proposed relationship with them serving as our EMO and they presented an innovative and comprehensive plan for helping all stakeholders. 
Year 1 : Completed
Year 2: </t>
    </r>
    <r>
      <rPr>
        <strike/>
        <sz val="10"/>
        <rFont val="Arial"/>
        <family val="2"/>
      </rPr>
      <t>Will continue</t>
    </r>
    <r>
      <rPr>
        <sz val="10"/>
        <rFont val="Arial"/>
        <family val="2"/>
      </rPr>
      <t xml:space="preserve"> Completed
Year 3: Will Continue</t>
    </r>
  </si>
  <si>
    <r>
      <t xml:space="preserve">The new Woodcrest Elementary School will continue to serve grades PreK-5th.  All currently enrolled students and those living in the area will be offered a place in the upcoming school year.  If a family chooses not to attend Woodcrest, they may ask LAUSD for an opt-out plan for a place at another LAUSD school.
Year 1: Completed
Year 2:  </t>
    </r>
    <r>
      <rPr>
        <strike/>
        <sz val="10"/>
        <rFont val="Arial"/>
        <family val="2"/>
      </rPr>
      <t xml:space="preserve">Will continue </t>
    </r>
    <r>
      <rPr>
        <sz val="10"/>
        <rFont val="Arial"/>
        <family val="2"/>
      </rPr>
      <t>Complete
Year 3: Will Continue</t>
    </r>
  </si>
  <si>
    <r>
      <t>The MOU between LAUSD and</t>
    </r>
    <r>
      <rPr>
        <b/>
        <sz val="10"/>
        <rFont val="Arial"/>
        <family val="2"/>
      </rPr>
      <t xml:space="preserve"> Growing Educators (GE</t>
    </r>
    <r>
      <rPr>
        <sz val="10"/>
        <rFont val="Arial"/>
        <family val="2"/>
      </rPr>
      <t xml:space="preserve">), holds GE accountable to the LAUSD Board of Education to meet the defined five goal areas of the LAUSD Performance Meter.  Annually, GE will submit a report on the performance of the school to the LAUSD board and superintendent.  If the school is not meeting its annual targets, GE and LASUD will work together to alter strategies as necessary.  If the school does not substantially achieve the perfomance metrics in three years, the district and school can terminate the relationship with GE.
Year 1: Completed    (Data anlysis currently underway)
Year 2: </t>
    </r>
    <r>
      <rPr>
        <strike/>
        <sz val="10"/>
        <rFont val="Arial"/>
        <family val="2"/>
      </rPr>
      <t>Will continue</t>
    </r>
    <r>
      <rPr>
        <sz val="10"/>
        <rFont val="Arial"/>
        <family val="2"/>
      </rPr>
      <t xml:space="preserve"> Complete
Year 3: Will Continue</t>
    </r>
  </si>
  <si>
    <r>
      <t xml:space="preserve">Growing Educators will </t>
    </r>
    <r>
      <rPr>
        <b/>
        <sz val="10"/>
        <rFont val="Arial"/>
        <family val="2"/>
      </rPr>
      <t>recruit content experts</t>
    </r>
    <r>
      <rPr>
        <sz val="10"/>
        <rFont val="Arial"/>
        <family val="2"/>
      </rPr>
      <t xml:space="preserve"> to support the Workshop model of instruction in Woodcrest classrooms.  These experts will be a </t>
    </r>
    <r>
      <rPr>
        <b/>
        <sz val="10"/>
        <rFont val="Arial"/>
        <family val="2"/>
      </rPr>
      <t>Literacy Instructional Coach and a Math Instructional Coach</t>
    </r>
    <r>
      <rPr>
        <sz val="10"/>
        <rFont val="Arial"/>
        <family val="2"/>
      </rPr>
      <t xml:space="preserve">.  Growing Educators will arrange Woodcrest's </t>
    </r>
    <r>
      <rPr>
        <b/>
        <sz val="10"/>
        <rFont val="Arial"/>
        <family val="2"/>
      </rPr>
      <t>Instructional Schedule into a block format</t>
    </r>
    <r>
      <rPr>
        <sz val="10"/>
        <rFont val="Arial"/>
        <family val="2"/>
      </rPr>
      <t xml:space="preserve"> which provides built-in time for professional development and grade level collaboration.  Woodcrest will</t>
    </r>
    <r>
      <rPr>
        <b/>
        <sz val="10"/>
        <rFont val="Arial"/>
        <family val="2"/>
      </rPr>
      <t xml:space="preserve"> continue with Playworks,</t>
    </r>
    <r>
      <rPr>
        <sz val="10"/>
        <rFont val="Arial"/>
        <family val="2"/>
      </rPr>
      <t xml:space="preserve"> which will expand its services to run a psychomotor program.  Between psychomotor time and the coaching staff, teachers will be afforded extended time during the school day for planning and implementation of Growing Educators intensive strategies. Playworks will be discontinued for year 3 in order to keep the budget balanced.  Procedures learned during Woodcrest's 2 years with Playworks will be implemented by supervision staff.  At least one of these </t>
    </r>
    <r>
      <rPr>
        <b/>
        <sz val="10"/>
        <rFont val="Arial"/>
        <family val="2"/>
      </rPr>
      <t>planning sessions</t>
    </r>
    <r>
      <rPr>
        <sz val="10"/>
        <rFont val="Arial"/>
        <family val="2"/>
      </rPr>
      <t xml:space="preserve"> will fall at a time when an entire grade level can meet together for collaboration. This also alleviates the need for substitute coverage.  The current teaching staff may work with the coaching staff to cover other teachers who are receiving PD, knowing that they will be covered at a specific time in the future. The </t>
    </r>
    <r>
      <rPr>
        <b/>
        <sz val="10"/>
        <rFont val="Arial"/>
        <family val="2"/>
      </rPr>
      <t>grade level chairpersons</t>
    </r>
    <r>
      <rPr>
        <sz val="10"/>
        <rFont val="Arial"/>
        <family val="2"/>
      </rPr>
      <t xml:space="preserve"> will also meet regularly with the Administrative team for support and instructional guidance which will be discussed and passed along to the grade levels.  In addition, Woodcrest will purchase</t>
    </r>
    <r>
      <rPr>
        <b/>
        <sz val="10"/>
        <rFont val="Arial"/>
        <family val="2"/>
      </rPr>
      <t xml:space="preserve"> intervention teachers</t>
    </r>
    <r>
      <rPr>
        <sz val="10"/>
        <rFont val="Arial"/>
        <family val="2"/>
      </rPr>
      <t xml:space="preserve"> to increase the teacher's ability to ease management and time concerns for differentiation and student data-driven instruction.  Although teachers will be asked to do additional work, they will be supported with planning time and side-by-side coaching. </t>
    </r>
    <r>
      <rPr>
        <strike/>
        <sz val="10"/>
        <rFont val="Arial"/>
        <family val="2"/>
      </rPr>
      <t>An</t>
    </r>
    <r>
      <rPr>
        <b/>
        <strike/>
        <sz val="10"/>
        <rFont val="Arial"/>
        <family val="2"/>
      </rPr>
      <t xml:space="preserve"> Instructional Specialist</t>
    </r>
    <r>
      <rPr>
        <strike/>
        <sz val="10"/>
        <rFont val="Arial"/>
        <family val="2"/>
      </rPr>
      <t xml:space="preserve"> will also be purchased to provide support to teachers by providing constructive feedback, reviewing school data, conducting classroom observations, conducting professional development, and supporting the implementation of the Common Core State Standards.</t>
    </r>
    <r>
      <rPr>
        <sz val="10"/>
        <rFont val="Arial"/>
        <family val="2"/>
      </rPr>
      <t xml:space="preserve"> The Instructional Specialist position was discontinued by the district.
Year 1: Completed
Year 2: </t>
    </r>
    <r>
      <rPr>
        <strike/>
        <sz val="10"/>
        <rFont val="Arial"/>
        <family val="2"/>
      </rPr>
      <t>Will continue</t>
    </r>
    <r>
      <rPr>
        <sz val="10"/>
        <rFont val="Arial"/>
        <family val="2"/>
      </rPr>
      <t xml:space="preserve"> Completed
Year 3: Will continue
</t>
    </r>
  </si>
  <si>
    <r>
      <t xml:space="preserve">Growing Educators will also </t>
    </r>
    <r>
      <rPr>
        <b/>
        <sz val="10"/>
        <rFont val="Arial"/>
        <family val="2"/>
      </rPr>
      <t>support Woodcrest's Leadership Team</t>
    </r>
    <r>
      <rPr>
        <sz val="10"/>
        <rFont val="Arial"/>
        <family val="2"/>
      </rPr>
      <t xml:space="preserve">.  They will work alongside the principal and other administrative staff on correctly assessing instruction, conducting effective classrooms walkthroughs, and supporting teachers in implementation of strategies received across content areas.  
Year 1: Completed 
Year 2 : </t>
    </r>
    <r>
      <rPr>
        <strike/>
        <sz val="10"/>
        <rFont val="Arial"/>
        <family val="2"/>
      </rPr>
      <t>Will Continue</t>
    </r>
    <r>
      <rPr>
        <sz val="10"/>
        <rFont val="Arial"/>
        <family val="2"/>
      </rPr>
      <t xml:space="preserve"> Completed                                                      Year 3: Will Continue</t>
    </r>
  </si>
  <si>
    <r>
      <t xml:space="preserve">The LAUSD SIG Office will:
1) oversee the implementation of the school plans;
2) provide resource and technical support throughout the grant, along with monitoring and overseeing the ongoing evaluation;
3) provide expert guidance and PD to support the curriculum and instruction, evaluate school performance against established SIG achievement goals
4) set benchmark data dates and gather and analyze report data
5) offer actionable recommendations for necessary changes and monitor the SIG budget implementation for each school.
Year 1: Completed
Year 2: </t>
    </r>
    <r>
      <rPr>
        <strike/>
        <sz val="10"/>
        <rFont val="Arial"/>
        <family val="2"/>
      </rPr>
      <t xml:space="preserve">WIll continue </t>
    </r>
    <r>
      <rPr>
        <sz val="10"/>
        <rFont val="Arial"/>
        <family val="2"/>
      </rPr>
      <t xml:space="preserve"> Completed                                                      Year 3: Will Continue</t>
    </r>
  </si>
  <si>
    <r>
      <rPr>
        <b/>
        <sz val="11"/>
        <rFont val="Arial"/>
        <family val="2"/>
      </rPr>
      <t>Summer School</t>
    </r>
    <r>
      <rPr>
        <sz val="11"/>
        <rFont val="Arial"/>
        <family val="2"/>
      </rPr>
      <t xml:space="preserve">
12 Teachers x 20 hrs x 2 wks x </t>
    </r>
    <r>
      <rPr>
        <strike/>
        <sz val="11"/>
        <rFont val="Arial"/>
        <family val="2"/>
      </rPr>
      <t xml:space="preserve">$64/hr </t>
    </r>
    <r>
      <rPr>
        <sz val="11"/>
        <rFont val="Arial"/>
        <family val="2"/>
      </rPr>
      <t xml:space="preserve">$65/hr= </t>
    </r>
    <r>
      <rPr>
        <strike/>
        <sz val="11"/>
        <rFont val="Arial"/>
        <family val="2"/>
      </rPr>
      <t xml:space="preserve">$30,720 </t>
    </r>
    <r>
      <rPr>
        <sz val="11"/>
        <rFont val="Arial"/>
        <family val="2"/>
      </rPr>
      <t xml:space="preserve">$31,200
1 Principal x 20 hrs x 2 wks x </t>
    </r>
    <r>
      <rPr>
        <strike/>
        <sz val="11"/>
        <rFont val="Arial"/>
        <family val="2"/>
      </rPr>
      <t xml:space="preserve">$75.40 </t>
    </r>
    <r>
      <rPr>
        <sz val="11"/>
        <rFont val="Arial"/>
        <family val="2"/>
      </rPr>
      <t xml:space="preserve">$71/hr = </t>
    </r>
    <r>
      <rPr>
        <strike/>
        <sz val="11"/>
        <rFont val="Arial"/>
        <family val="2"/>
      </rPr>
      <t xml:space="preserve">$3,016 </t>
    </r>
    <r>
      <rPr>
        <sz val="11"/>
        <rFont val="Arial"/>
        <family val="2"/>
      </rPr>
      <t xml:space="preserve">$2,840
1 Coordinator x 20 hrs x 2 wks x </t>
    </r>
    <r>
      <rPr>
        <strike/>
        <sz val="11"/>
        <rFont val="Arial"/>
        <family val="2"/>
      </rPr>
      <t xml:space="preserve">$64/hr </t>
    </r>
    <r>
      <rPr>
        <sz val="11"/>
        <rFont val="Arial"/>
        <family val="2"/>
      </rPr>
      <t xml:space="preserve">$65/hr = </t>
    </r>
    <r>
      <rPr>
        <strike/>
        <sz val="11"/>
        <rFont val="Arial"/>
        <family val="2"/>
      </rPr>
      <t>$2,560</t>
    </r>
    <r>
      <rPr>
        <sz val="11"/>
        <rFont val="Arial"/>
        <family val="2"/>
      </rPr>
      <t xml:space="preserve"> $2,600
Year 1: Funds transferred from Instructional Materials to fund Year 1 Summer School.  Dates were scheduled before Year 2 funding for Summer School  would be made available.   Changes are for Year 1 only.  Subsequent Summer School sessions are already accounted for in the budget.
Year 2-3: Summer program will be provided by the District</t>
    </r>
  </si>
  <si>
    <r>
      <t xml:space="preserve">Teacher Pay for Extended School Day- </t>
    </r>
    <r>
      <rPr>
        <sz val="11"/>
        <rFont val="Arial"/>
        <family val="2"/>
      </rPr>
      <t>Teachers will be paid for the additional hour of instructional time they are working to meet the requirements of the SIG.  38 Teachers X 24 hrs X $65/hr =$59,280.  Changes are for Years 2</t>
    </r>
    <r>
      <rPr>
        <strike/>
        <sz val="11"/>
        <rFont val="Arial"/>
        <family val="2"/>
      </rPr>
      <t xml:space="preserve"> and 3
</t>
    </r>
    <r>
      <rPr>
        <sz val="11"/>
        <rFont val="Arial"/>
        <family val="2"/>
      </rPr>
      <t>Year 3: 38 teachers x 43 hrs x $65/hr = $106,210</t>
    </r>
  </si>
  <si>
    <r>
      <t>Teacher X/Z Time</t>
    </r>
    <r>
      <rPr>
        <sz val="11"/>
        <rFont val="Arial"/>
        <family val="2"/>
      </rPr>
      <t xml:space="preserve"> for planning sessions for Common Core Lesson Study in ELA and Math        46 Teachers x  10  hours each x $64/hr  = </t>
    </r>
    <r>
      <rPr>
        <strike/>
        <sz val="11"/>
        <rFont val="Arial"/>
        <family val="2"/>
      </rPr>
      <t xml:space="preserve">$29,440 </t>
    </r>
    <r>
      <rPr>
        <sz val="11"/>
        <rFont val="Arial"/>
        <family val="2"/>
      </rPr>
      <t xml:space="preserve">
Year 2: 48 staff x </t>
    </r>
    <r>
      <rPr>
        <strike/>
        <sz val="11"/>
        <rFont val="Arial"/>
        <family val="2"/>
      </rPr>
      <t>10</t>
    </r>
    <r>
      <rPr>
        <sz val="11"/>
        <rFont val="Arial"/>
        <family val="2"/>
      </rPr>
      <t xml:space="preserve"> 20 hrs x $65/hr = </t>
    </r>
    <r>
      <rPr>
        <strike/>
        <sz val="11"/>
        <rFont val="Arial"/>
        <family val="2"/>
      </rPr>
      <t>$31,200</t>
    </r>
    <r>
      <rPr>
        <sz val="11"/>
        <rFont val="Arial"/>
        <family val="2"/>
      </rPr>
      <t xml:space="preserve"> $62,400
Year 3: 48 staff x </t>
    </r>
    <r>
      <rPr>
        <strike/>
        <sz val="11"/>
        <rFont val="Arial"/>
        <family val="2"/>
      </rPr>
      <t>10</t>
    </r>
    <r>
      <rPr>
        <sz val="11"/>
        <rFont val="Arial"/>
        <family val="2"/>
      </rPr>
      <t xml:space="preserve"> 20 hrs x $65/hr = </t>
    </r>
    <r>
      <rPr>
        <strike/>
        <sz val="11"/>
        <rFont val="Arial"/>
        <family val="2"/>
      </rPr>
      <t>$31,200</t>
    </r>
    <r>
      <rPr>
        <sz val="11"/>
        <rFont val="Arial"/>
        <family val="2"/>
      </rPr>
      <t xml:space="preserve"> $62,400</t>
    </r>
  </si>
  <si>
    <t>Custodial Overtime for Summer School, Planning Days, Saturday School, and Intervention  Year 1: Funds transferred from Instructional Materials to fund Year 1 Summer School.  Dates were scheduled before Year 2 funding for Summer School  would be made available.   Changes are for Year 1 only.  Subsequent Summer School sessions are already accounted for in the budget.  Years 2-3 to include after-school intervention.</t>
  </si>
  <si>
    <r>
      <rPr>
        <b/>
        <sz val="11"/>
        <rFont val="Arial"/>
        <family val="2"/>
      </rPr>
      <t xml:space="preserve">ST Math software </t>
    </r>
    <r>
      <rPr>
        <sz val="11"/>
        <rFont val="Arial"/>
        <family val="2"/>
      </rPr>
      <t>will be used to provide individualized math intervention through technology.
Years 2-3: license renewal; moved to 5000 object code series</t>
    </r>
  </si>
  <si>
    <r>
      <t>ST Math software</t>
    </r>
    <r>
      <rPr>
        <sz val="11"/>
        <rFont val="Arial"/>
        <family val="2"/>
      </rPr>
      <t xml:space="preserve"> will be used to provide individualized math intervention through technology.
Years 2-3: license renewal; moved from 4000 object code series</t>
    </r>
  </si>
  <si>
    <t>FY 2016-17
Budget Changes
Q1 - May 2016</t>
  </si>
  <si>
    <t>FY 2015-16 Budget Changes
Q4 - May 2016</t>
  </si>
  <si>
    <t>Coach/Coordinator Planning Days- certificated</t>
  </si>
  <si>
    <r>
      <t xml:space="preserve">Coach/Coordinator Planning Days - </t>
    </r>
    <r>
      <rPr>
        <sz val="11"/>
        <rFont val="Arial"/>
        <family val="2"/>
      </rPr>
      <t>5 days, 5 hrs/day of planning pay to conduct data analysis, plan summer retreat, and plan for Year 3 instruction.
4 staff x 25 hrs x $65/hr = $6,500
1 administrator x 25 hrs X $74/hr = $1,850
2 teaching assistants x 25 hrs x $13/hr = $650</t>
    </r>
  </si>
  <si>
    <t>year 3 award</t>
  </si>
  <si>
    <t>total year 3 award</t>
  </si>
  <si>
    <r>
      <rPr>
        <b/>
        <sz val="11"/>
        <rFont val="Arial"/>
        <family val="2"/>
      </rPr>
      <t>Clerical Overtime for Summer School, Planning Days, Saturday School, and Intervention</t>
    </r>
    <r>
      <rPr>
        <sz val="11"/>
        <rFont val="Arial"/>
        <family val="2"/>
      </rPr>
      <t xml:space="preserve">
1 SAA x 8 hrs x </t>
    </r>
    <r>
      <rPr>
        <strike/>
        <sz val="11"/>
        <rFont val="Arial"/>
        <family val="2"/>
      </rPr>
      <t>8</t>
    </r>
    <r>
      <rPr>
        <sz val="11"/>
        <rFont val="Arial"/>
        <family val="2"/>
      </rPr>
      <t xml:space="preserve"> </t>
    </r>
    <r>
      <rPr>
        <strike/>
        <sz val="11"/>
        <rFont val="Arial"/>
        <family val="2"/>
      </rPr>
      <t>14</t>
    </r>
    <r>
      <rPr>
        <sz val="11"/>
        <rFont val="Arial"/>
        <family val="2"/>
      </rPr>
      <t xml:space="preserve">19 days x </t>
    </r>
    <r>
      <rPr>
        <strike/>
        <sz val="11"/>
        <rFont val="Arial"/>
        <family val="2"/>
      </rPr>
      <t>$23.87/hr</t>
    </r>
    <r>
      <rPr>
        <sz val="11"/>
        <rFont val="Arial"/>
        <family val="2"/>
      </rPr>
      <t xml:space="preserve"> $40/hr = </t>
    </r>
    <r>
      <rPr>
        <strike/>
        <sz val="11"/>
        <rFont val="Arial"/>
        <family val="2"/>
      </rPr>
      <t>$1527.68</t>
    </r>
    <r>
      <rPr>
        <sz val="11"/>
        <rFont val="Arial"/>
        <family val="2"/>
      </rPr>
      <t xml:space="preserve"> </t>
    </r>
    <r>
      <rPr>
        <strike/>
        <sz val="11"/>
        <rFont val="Arial"/>
        <family val="2"/>
      </rPr>
      <t xml:space="preserve">$4,480 </t>
    </r>
    <r>
      <rPr>
        <sz val="11"/>
        <rFont val="Arial"/>
        <family val="2"/>
      </rPr>
      <t xml:space="preserve">$6,080
1 Office Tech x 8 hrs x </t>
    </r>
    <r>
      <rPr>
        <strike/>
        <sz val="11"/>
        <rFont val="Arial"/>
        <family val="2"/>
      </rPr>
      <t>8</t>
    </r>
    <r>
      <rPr>
        <sz val="11"/>
        <rFont val="Arial"/>
        <family val="2"/>
      </rPr>
      <t xml:space="preserve"> 14 days  x </t>
    </r>
    <r>
      <rPr>
        <strike/>
        <sz val="11"/>
        <rFont val="Arial"/>
        <family val="2"/>
      </rPr>
      <t>$16.38/hr</t>
    </r>
    <r>
      <rPr>
        <sz val="11"/>
        <rFont val="Arial"/>
        <family val="2"/>
      </rPr>
      <t xml:space="preserve"> $29/hr = </t>
    </r>
    <r>
      <rPr>
        <strike/>
        <sz val="11"/>
        <rFont val="Arial"/>
        <family val="2"/>
      </rPr>
      <t>$1048.32</t>
    </r>
    <r>
      <rPr>
        <sz val="11"/>
        <rFont val="Arial"/>
        <family val="2"/>
      </rPr>
      <t xml:space="preserve"> $3,248
Year 1: Funds transferred from Instructional Materials to fund Year 1 Summer School.  Dates were scheduled before Year 2 funding for Summer School  would be made available.   Changes are for Year 1 only.  Subsequent Summer School sessions are already accounted for in the budget.
Years 2 and 3 additional hours added to support the addition of Saturday School Intervention and Coach/Coordinator Planning Days</t>
    </r>
  </si>
  <si>
    <r>
      <rPr>
        <b/>
        <sz val="11"/>
        <rFont val="Arial"/>
        <family val="2"/>
      </rPr>
      <t>Custodial Overtime for Summer School, Planning Days, and Intervention</t>
    </r>
    <r>
      <rPr>
        <sz val="11"/>
        <rFont val="Arial"/>
        <family val="2"/>
      </rPr>
      <t xml:space="preserve">
2 Custodians x 8 hrs x</t>
    </r>
    <r>
      <rPr>
        <strike/>
        <sz val="11"/>
        <rFont val="Arial"/>
        <family val="2"/>
      </rPr>
      <t xml:space="preserve"> 10</t>
    </r>
    <r>
      <rPr>
        <sz val="11"/>
        <rFont val="Arial"/>
        <family val="2"/>
      </rPr>
      <t xml:space="preserve"> </t>
    </r>
    <r>
      <rPr>
        <strike/>
        <sz val="11"/>
        <rFont val="Arial"/>
        <family val="2"/>
      </rPr>
      <t xml:space="preserve">17 </t>
    </r>
    <r>
      <rPr>
        <sz val="11"/>
        <rFont val="Arial"/>
        <family val="2"/>
      </rPr>
      <t xml:space="preserve">22 days x </t>
    </r>
    <r>
      <rPr>
        <strike/>
        <sz val="11"/>
        <rFont val="Arial"/>
        <family val="2"/>
      </rPr>
      <t>$15.49/hr</t>
    </r>
    <r>
      <rPr>
        <sz val="11"/>
        <rFont val="Arial"/>
        <family val="2"/>
      </rPr>
      <t xml:space="preserve"> $29/hr = </t>
    </r>
    <r>
      <rPr>
        <strike/>
        <sz val="11"/>
        <rFont val="Arial"/>
        <family val="2"/>
      </rPr>
      <t>$2478.40</t>
    </r>
    <r>
      <rPr>
        <sz val="11"/>
        <rFont val="Arial"/>
        <family val="2"/>
      </rPr>
      <t xml:space="preserve"> </t>
    </r>
    <r>
      <rPr>
        <strike/>
        <sz val="11"/>
        <rFont val="Arial"/>
        <family val="2"/>
      </rPr>
      <t>$7,072</t>
    </r>
    <r>
      <rPr>
        <sz val="11"/>
        <rFont val="Arial"/>
        <family val="2"/>
      </rPr>
      <t xml:space="preserve"> $10,208
Year 1: Funds transferred from Instructional Materials to fund Year 1 Summer School.  Dates were scheduled before Year 2 funding for Summer School  would be made available.   Changes are for Year 1 only.  Subsequent Summer School sessions are already accounted for in the budget.
Years 2 and 3 have additional hours added to support the addition of Saturday School intervention.
  After-school intervention: 8 hours X $29/hr X 1 Custodian = $232</t>
    </r>
  </si>
  <si>
    <r>
      <rPr>
        <b/>
        <sz val="11"/>
        <rFont val="Arial"/>
        <family val="2"/>
      </rPr>
      <t xml:space="preserve">RAZ Kids and Reading A-Z </t>
    </r>
    <r>
      <rPr>
        <sz val="11"/>
        <rFont val="Arial"/>
        <family val="2"/>
      </rPr>
      <t xml:space="preserve">
Software Licenses for Years 2 and 3 to support student independent reading on iPads, in the computer lab, and at home
(software license renewal, transferred to 5000 object code series)</t>
    </r>
  </si>
  <si>
    <r>
      <rPr>
        <b/>
        <sz val="11"/>
        <rFont val="Arial"/>
        <family val="2"/>
      </rPr>
      <t xml:space="preserve">RAZ Kids and Reading A-Z </t>
    </r>
    <r>
      <rPr>
        <sz val="11"/>
        <rFont val="Arial"/>
        <family val="2"/>
      </rPr>
      <t xml:space="preserve">
Software Licenses for Years 2 and 3 to support student independent reading on iPads, in the computer lab, and at home
(software license renewal, transferred from 4000 object code series)</t>
    </r>
  </si>
  <si>
    <r>
      <rPr>
        <b/>
        <sz val="11"/>
        <rFont val="Arial"/>
        <family val="2"/>
      </rPr>
      <t>Kagan Classroom Management Workshop</t>
    </r>
    <r>
      <rPr>
        <sz val="11"/>
        <rFont val="Arial"/>
        <family val="2"/>
      </rPr>
      <t xml:space="preserve"> will be provided in Year </t>
    </r>
    <r>
      <rPr>
        <strike/>
        <sz val="11"/>
        <rFont val="Arial"/>
        <family val="2"/>
      </rPr>
      <t>2</t>
    </r>
    <r>
      <rPr>
        <sz val="11"/>
        <rFont val="Arial"/>
        <family val="2"/>
      </rPr>
      <t xml:space="preserve"> </t>
    </r>
    <r>
      <rPr>
        <sz val="11"/>
        <color rgb="FFFF0000"/>
        <rFont val="Arial"/>
        <family val="2"/>
      </rPr>
      <t>3</t>
    </r>
    <r>
      <rPr>
        <sz val="11"/>
        <rFont val="Arial"/>
        <family val="2"/>
      </rPr>
      <t>.                                                                                                                  2 days of PD for 30 Teachers  = $6,598                                               Workshop materials 30 Teachers X $34 each = $1,020                              Presenter Travel = $500                                                                                      Total = $8,118</t>
    </r>
  </si>
  <si>
    <r>
      <rPr>
        <b/>
        <sz val="10"/>
        <rFont val="Arial"/>
        <family val="2"/>
      </rPr>
      <t xml:space="preserve">A two week Summer School Program </t>
    </r>
    <r>
      <rPr>
        <sz val="10"/>
        <rFont val="Arial"/>
        <family val="2"/>
      </rPr>
      <t xml:space="preserve">(year 1 only) will be offered to all students to assess reading levels and math readiness.  It will also review key skills and return Woodcrest students to an educational frame of mind by refreshing the instructional routines necessary for success in the educational environment.  In years 2 and 3, the two-week Summer School will be cancelled due the district providing a 4 week session free of charge to the school.  The funds will be reallocated. </t>
    </r>
    <r>
      <rPr>
        <b/>
        <sz val="10"/>
        <rFont val="Arial"/>
        <family val="2"/>
      </rPr>
      <t xml:space="preserve">Teacher X/Z Time </t>
    </r>
    <r>
      <rPr>
        <sz val="10"/>
        <rFont val="Arial"/>
        <family val="2"/>
      </rPr>
      <t xml:space="preserve">will be purchased to increase adult learning time.  This funding will allow teachers to participate outside of the school day in Lesson Study and to work collaboratively to plan and implement the Common Core State Standards.   
Year 1: Completed
Year 2 : </t>
    </r>
    <r>
      <rPr>
        <strike/>
        <sz val="10"/>
        <rFont val="Arial"/>
        <family val="2"/>
      </rPr>
      <t xml:space="preserve">Will Continue  </t>
    </r>
    <r>
      <rPr>
        <sz val="10"/>
        <rFont val="Arial"/>
        <family val="2"/>
      </rPr>
      <t xml:space="preserve">Completed                                                              Year 3: Will Continue
Two sessions of </t>
    </r>
    <r>
      <rPr>
        <b/>
        <sz val="10"/>
        <rFont val="Arial"/>
        <family val="2"/>
      </rPr>
      <t>Saturday School</t>
    </r>
    <r>
      <rPr>
        <sz val="10"/>
        <rFont val="Arial"/>
        <family val="2"/>
      </rPr>
      <t xml:space="preserve"> will be added for Years 2 and 3 in an effort to aid struggling readers as identified by assessment data.  Students scoring at the Intensive level will be invited to two separate Saturday School sessions to provide intervention in first through fifth grades throughout the school year. </t>
    </r>
    <r>
      <rPr>
        <sz val="10"/>
        <color rgb="FFFF0000"/>
        <rFont val="Arial"/>
        <family val="2"/>
      </rPr>
      <t xml:space="preserve">In Year 3, there will be 3 sessions of Saturday School offered and 10 weeks of classes will be funded through SIG.  </t>
    </r>
    <r>
      <rPr>
        <sz val="10"/>
        <rFont val="Arial"/>
        <family val="2"/>
      </rPr>
      <t>Sessions later in the year will also be offered for kindergarten.  After School Intervention will also be offered in Years 2 and 3  to help all subgroups of students.  This addition will support Woodcrest's drive to raise student achievement and to prive opportunities for differentiated instruction.</t>
    </r>
  </si>
  <si>
    <r>
      <t xml:space="preserve">As a part of our Balanced Literacy focus, Growing Educators will support teachers in using </t>
    </r>
    <r>
      <rPr>
        <b/>
        <sz val="10"/>
        <rFont val="Arial"/>
        <family val="2"/>
      </rPr>
      <t>Running Records</t>
    </r>
    <r>
      <rPr>
        <sz val="10"/>
        <rFont val="Arial"/>
        <family val="2"/>
      </rPr>
      <t xml:space="preserve">.  This immediate, individualized data will be used in the data dialogue and lesson study processes to collaboratively analyze instruction and make appropriate changes to improve each student's achievement.  It will also ascertain student reading levels for placement in </t>
    </r>
    <r>
      <rPr>
        <b/>
        <sz val="10"/>
        <rFont val="Arial"/>
        <family val="2"/>
      </rPr>
      <t>Guided Reading groups and for leveled classroom library independent reading.</t>
    </r>
    <r>
      <rPr>
        <sz val="10"/>
        <rFont val="Arial"/>
        <family val="2"/>
      </rPr>
      <t xml:space="preserve"> (Year1: Once reading levels have been established, students will have access to leveled classroom libraries as well as digital library software for their district-purchased iPads/Laptops. A book scanner and a sufficient amount of book labels will also be purchased to help create and manage a check out system whereby teachers can check out readers at various levels as needed.  The classroom books, digital readers, and book scanning system will all be used to support Woodcrest's transition to Balanced Literacy).  Teachers will also be provided with reference books to support building their capacity as educators.  During Year 2, a </t>
    </r>
    <r>
      <rPr>
        <b/>
        <sz val="10"/>
        <rFont val="Arial"/>
        <family val="2"/>
      </rPr>
      <t>Computer Lab</t>
    </r>
    <r>
      <rPr>
        <sz val="10"/>
        <rFont val="Arial"/>
        <family val="2"/>
      </rPr>
      <t xml:space="preserve"> will be added in order to help prepare students to meet the technology requirements of the Common Core State Standards. This lab will provide students with vital computer skills necessary to be successful in the 21st century by allowing every student weekly access to the lab.  Students will strengthen their keyboarding, word processing, and research skills which are necessary for them to be college and career ready.  They will also make use of web and software based programs which will help to raise student achievement by reinforcing unmastered grade level content.  The new lab will also assist the school in leading the teachers in data analysis and Common Core planning sessions.  Our current lab cannot accommodate our entire teaching staff simultaneously, nor can it serve all students in a timely manner.  There will be 32 computers, which will be preloaded with the appropriate software for student use.  </t>
    </r>
    <r>
      <rPr>
        <sz val="10"/>
        <color rgb="FFFF0000"/>
        <rFont val="Arial"/>
        <family val="2"/>
      </rPr>
      <t xml:space="preserve">In Year 3, funding will be added for the purchase of technology to support the delivery of standards-based instruction.  The funding will provide additional document cameras, LCD projectors, printers, and speakers to aid teachers in delivery of quality instruction. </t>
    </r>
    <r>
      <rPr>
        <sz val="10"/>
        <rFont val="Arial"/>
        <family val="2"/>
      </rPr>
      <t xml:space="preserve"> The</t>
    </r>
    <r>
      <rPr>
        <b/>
        <sz val="10"/>
        <rFont val="Arial"/>
        <family val="2"/>
      </rPr>
      <t xml:space="preserve"> ST Math program</t>
    </r>
    <r>
      <rPr>
        <sz val="10"/>
        <rFont val="Arial"/>
        <family val="2"/>
      </rPr>
      <t xml:space="preserve"> will provide math assessment, instruction, and intervention determined by each student's data.  In Years 2 and 3 Woodcrest will purchase RAZ Kids and Reading A-Z, which are two software programs that support individualized leveled reading on the student iPads, computer lab  laptops, and at home.  Under the guidance of the</t>
    </r>
    <r>
      <rPr>
        <strike/>
        <sz val="10"/>
        <rFont val="Arial"/>
        <family val="2"/>
      </rPr>
      <t xml:space="preserve"> </t>
    </r>
    <r>
      <rPr>
        <b/>
        <strike/>
        <sz val="10"/>
        <rFont val="Arial"/>
        <family val="2"/>
      </rPr>
      <t>Intervention Support Coordinator</t>
    </r>
    <r>
      <rPr>
        <b/>
        <sz val="10"/>
        <rFont val="Arial"/>
        <family val="2"/>
      </rPr>
      <t>,</t>
    </r>
    <r>
      <rPr>
        <sz val="10"/>
        <rFont val="Arial"/>
        <family val="2"/>
      </rPr>
      <t xml:space="preserve"> the </t>
    </r>
    <r>
      <rPr>
        <b/>
        <sz val="10"/>
        <rFont val="Arial"/>
        <family val="2"/>
      </rPr>
      <t>3</t>
    </r>
    <r>
      <rPr>
        <sz val="10"/>
        <rFont val="Arial"/>
        <family val="2"/>
      </rPr>
      <t xml:space="preserve"> </t>
    </r>
    <r>
      <rPr>
        <b/>
        <sz val="10"/>
        <rFont val="Arial"/>
        <family val="2"/>
      </rPr>
      <t>Intervention Teachers</t>
    </r>
    <r>
      <rPr>
        <sz val="10"/>
        <rFont val="Arial"/>
        <family val="2"/>
      </rPr>
      <t xml:space="preserve"> and </t>
    </r>
    <r>
      <rPr>
        <b/>
        <sz val="10"/>
        <rFont val="Arial"/>
        <family val="2"/>
      </rPr>
      <t>10</t>
    </r>
    <r>
      <rPr>
        <sz val="10"/>
        <rFont val="Arial"/>
        <family val="2"/>
      </rPr>
      <t xml:space="preserve"> </t>
    </r>
    <r>
      <rPr>
        <b/>
        <sz val="10"/>
        <rFont val="Arial"/>
        <family val="2"/>
      </rPr>
      <t xml:space="preserve">Teacher Assistants </t>
    </r>
    <r>
      <rPr>
        <sz val="10"/>
        <rFont val="Arial"/>
        <family val="2"/>
      </rPr>
      <t xml:space="preserve">will provide direct academic support to students in the classroom to improve academic achievement in the areas of Language Arts and Mathematices.  The Intervention Teachers will provide targeted, data-driven intervention to students in addition to providing 6 hours of weekly enrichment to students in order to free classroom teachers for collaboration and planning with the EMO.  The Intervention Support Coordinator will receive a differential which will add an additional hour to the workday.  This time will allow the </t>
    </r>
    <r>
      <rPr>
        <strike/>
        <sz val="10"/>
        <rFont val="Arial"/>
        <family val="2"/>
      </rPr>
      <t xml:space="preserve">Intervention Support Coordinator </t>
    </r>
    <r>
      <rPr>
        <sz val="10"/>
        <rFont val="Arial"/>
        <family val="2"/>
      </rPr>
      <t xml:space="preserve">to additional time to plan for school-wide intervention and create differentiated lessons with teachers after school hours.  All Teacher Assistants will be trained to support small group instruction in core content areas and will receive on-going professional development on best practices to support teachers and students in the classroom. Bilingual Teacher Assistant will be trained to support English Language Development for our English Learners as well. In additon, Teacher Assistants will collaborate to analyze key student data and provided targeted and differentiated instruction to Woodcrest students. </t>
    </r>
    <r>
      <rPr>
        <sz val="10"/>
        <color rgb="FFFF0000"/>
        <rFont val="Arial"/>
        <family val="2"/>
      </rPr>
      <t xml:space="preserve">In Year 3, the Intervention Coordinator position will be funded through Woodcrest's non-SIG budget and an SIG Support Coordinator will be funded.  This will help bring the school's SIG implementation plan to a close and to support sustainability of the processes and procedures begun during the grant.  The SIG School Coordinator will also ensure compliance with SIG documentation requirements and monitor student data for improvement. SIG funded programs and contracts will also be monitored by the SIG School Coordinator. </t>
    </r>
    <r>
      <rPr>
        <sz val="10"/>
        <rFont val="Arial"/>
        <family val="2"/>
      </rPr>
      <t xml:space="preserve">(Year 1: Due to the amount of time it takes to hire Teacher Assistants, the entire amount allocated may not be used by the close of the first year.  Should that be the case, unused funds will be diverted to Instructional Materials to purchase additional reading materials to support Balanced Literacy). 
</t>
    </r>
    <r>
      <rPr>
        <sz val="10"/>
        <color rgb="FFFF0000"/>
        <rFont val="Arial"/>
        <family val="2"/>
      </rPr>
      <t>In Year 2, planning time will be added for a group of coaches and coordinators to meet outside of the school day to plan for Year 3.  They will conduct data analysis, plan for the 3-Day Summer Retreat, and plan for the next school year.</t>
    </r>
    <r>
      <rPr>
        <sz val="10"/>
        <rFont val="Arial"/>
        <family val="2"/>
      </rPr>
      <t xml:space="preserve">
Year 1: Completed (with the exception of 4 remaining TA's to hire)
Year 2: </t>
    </r>
    <r>
      <rPr>
        <strike/>
        <sz val="10"/>
        <rFont val="Arial"/>
        <family val="2"/>
      </rPr>
      <t>Will continue</t>
    </r>
    <r>
      <rPr>
        <sz val="10"/>
        <rFont val="Arial"/>
        <family val="2"/>
      </rPr>
      <t xml:space="preserve"> Completed
Year 3: Will continue
We will also increase student learning time by one hour per week by establishing enrichment opportunities before and after-school for all students.  Starting the school day 10 minutes earlier and having our district provided early-out Tuesdays end 10 minutes later, we will add another hour of weekly learning for our students withough incurring any extra staffing expenses.   </t>
    </r>
    <r>
      <rPr>
        <strike/>
        <sz val="10"/>
        <rFont val="Arial"/>
        <family val="2"/>
      </rPr>
      <t>Teachers will gain the lost hour of planning time during the collaboration/planning time embedded in the Growing Educators Residency schedule.</t>
    </r>
    <r>
      <rPr>
        <sz val="10"/>
        <rFont val="Arial"/>
        <family val="2"/>
      </rPr>
      <t xml:space="preserve">  Teachers will be paid for an additional hour of instructional time per week in order to meet the requirements of the contract between the union and the school district.  We will provide more core support in the content areas of science, social studies, and art using the STAR </t>
    </r>
    <r>
      <rPr>
        <strike/>
        <sz val="10"/>
        <rFont val="Arial"/>
        <family val="2"/>
      </rPr>
      <t>and Arts Prototype Program.</t>
    </r>
    <r>
      <rPr>
        <sz val="10"/>
        <rFont val="Arial"/>
        <family val="2"/>
      </rPr>
      <t xml:space="preserve">  The STAR program has been used by Woodcrest to provide enrichment during and after school in the past and will provide instruction in both science and art. 
Year 1:  Completed
Year 2: </t>
    </r>
    <r>
      <rPr>
        <strike/>
        <sz val="10"/>
        <rFont val="Arial"/>
        <family val="2"/>
      </rPr>
      <t xml:space="preserve">Will continue  </t>
    </r>
    <r>
      <rPr>
        <sz val="10"/>
        <rFont val="Arial"/>
        <family val="2"/>
      </rPr>
      <t>Completed
Year 3: Will Continue</t>
    </r>
  </si>
  <si>
    <r>
      <t xml:space="preserve">Growing Educators will support the families of Woodcrest students by providing </t>
    </r>
    <r>
      <rPr>
        <b/>
        <sz val="10"/>
        <rFont val="Arial"/>
        <family val="2"/>
      </rPr>
      <t>monthly meetings for family and community members</t>
    </r>
    <r>
      <rPr>
        <sz val="10"/>
        <rFont val="Arial"/>
        <family val="2"/>
      </rPr>
      <t>.  Morning and evening sessions will be available to meet the scheduling needs of Woodcrest families.   Growing Educators coaching staff will lead community members through family activities across the content areas, focusing on how they can support their student's education.  Families will be surveyed in various formats to ascertain their informational needs. The school also plans on purchasing a</t>
    </r>
    <r>
      <rPr>
        <b/>
        <sz val="10"/>
        <rFont val="Arial"/>
        <family val="2"/>
      </rPr>
      <t xml:space="preserve"> PSA Counselor </t>
    </r>
    <r>
      <rPr>
        <sz val="10"/>
        <rFont val="Arial"/>
        <family val="2"/>
      </rPr>
      <t xml:space="preserve">to improve school-wide attendance </t>
    </r>
    <r>
      <rPr>
        <strike/>
        <sz val="10"/>
        <rFont val="Arial"/>
        <family val="2"/>
      </rPr>
      <t xml:space="preserve">a </t>
    </r>
    <r>
      <rPr>
        <b/>
        <strike/>
        <sz val="10"/>
        <rFont val="Arial"/>
        <family val="2"/>
      </rPr>
      <t>Wellness Facilitator</t>
    </r>
    <r>
      <rPr>
        <strike/>
        <sz val="10"/>
        <rFont val="Arial"/>
        <family val="2"/>
      </rPr>
      <t xml:space="preserve"> to locate and coordinate necessary services in the community for our students and families, and a part-time </t>
    </r>
    <r>
      <rPr>
        <sz val="10"/>
        <rFont val="Arial"/>
        <family val="2"/>
      </rPr>
      <t xml:space="preserve">and a full-time </t>
    </r>
    <r>
      <rPr>
        <b/>
        <sz val="10"/>
        <rFont val="Arial"/>
        <family val="2"/>
      </rPr>
      <t xml:space="preserve">Psychiatric Social Worker, PSW </t>
    </r>
    <r>
      <rPr>
        <strike/>
        <sz val="10"/>
        <rFont val="Arial"/>
        <family val="2"/>
      </rPr>
      <t>(not purchased through SIG</t>
    </r>
    <r>
      <rPr>
        <b/>
        <sz val="10"/>
        <rFont val="Arial"/>
        <family val="2"/>
      </rPr>
      <t>)</t>
    </r>
    <r>
      <rPr>
        <sz val="10"/>
        <rFont val="Arial"/>
        <family val="2"/>
      </rPr>
      <t xml:space="preserve"> to assist with managing and treating our students who are in need of social and emotional coping strategies.  While we originally planned for a Wellness Facilitator, we found that that funding a PSW would better meet the psychological needs of our students.  While a Wellness Facilitator is able to make referrals for mental health services, a PSW is an actual service provider.  A PSW is trained to deliver socio-emotional services to students, provide crisis intervention, and help students resolve emotional  barriers to classroom success.  Dealing with the emotional needs of our students and families will increase their overall well-being and improve student's ability to return their focus to education.  </t>
    </r>
    <r>
      <rPr>
        <sz val="10"/>
        <color rgb="FFFF0000"/>
        <rFont val="Arial"/>
        <family val="2"/>
      </rPr>
      <t xml:space="preserve">In Year 3, the school will add the services of a mentorship program for 3rd -5th grade boys who are at risk of academic failure.  The organization, Boys to Gentlemen, will provide weekly mentorship meetings with the boys to help them overcome behavioral and motivational blocks to academic success. </t>
    </r>
    <r>
      <rPr>
        <sz val="10"/>
        <rFont val="Arial"/>
        <family val="2"/>
      </rPr>
      <t xml:space="preserve">Woodcrest will also reach out to its families by hosting a </t>
    </r>
    <r>
      <rPr>
        <b/>
        <sz val="10"/>
        <rFont val="Arial"/>
        <family val="2"/>
      </rPr>
      <t xml:space="preserve">"Back to School Picnic" </t>
    </r>
    <r>
      <rPr>
        <sz val="10"/>
        <rFont val="Arial"/>
        <family val="2"/>
      </rPr>
      <t>once the school year has begun to boost morale and increase solidarity in the school community.  A "</t>
    </r>
    <r>
      <rPr>
        <b/>
        <sz val="10"/>
        <rFont val="Arial"/>
        <family val="2"/>
      </rPr>
      <t>School Beautification Day"</t>
    </r>
    <r>
      <rPr>
        <sz val="10"/>
        <rFont val="Arial"/>
        <family val="2"/>
      </rPr>
      <t xml:space="preserve"> with our community partner City Year will invite families to help beautify the school and then share a treat together.  We will also continue with community events like</t>
    </r>
    <r>
      <rPr>
        <b/>
        <sz val="10"/>
        <rFont val="Arial"/>
        <family val="2"/>
      </rPr>
      <t xml:space="preserve"> Career Day</t>
    </r>
    <r>
      <rPr>
        <sz val="10"/>
        <rFont val="Arial"/>
        <family val="2"/>
      </rPr>
      <t xml:space="preserve"> and our monthly </t>
    </r>
    <r>
      <rPr>
        <b/>
        <sz val="10"/>
        <rFont val="Arial"/>
        <family val="2"/>
      </rPr>
      <t>"Coffee with the Principal"</t>
    </r>
    <r>
      <rPr>
        <sz val="10"/>
        <rFont val="Arial"/>
        <family val="2"/>
      </rPr>
      <t>.  Our</t>
    </r>
    <r>
      <rPr>
        <b/>
        <sz val="10"/>
        <rFont val="Arial"/>
        <family val="2"/>
      </rPr>
      <t xml:space="preserve"> Peace Builders</t>
    </r>
    <r>
      <rPr>
        <sz val="10"/>
        <rFont val="Arial"/>
        <family val="2"/>
      </rPr>
      <t xml:space="preserve"> program, which will continue next year, trains staff, students, and the community about interacting in a positive way.  Peace Builders and these community outreach events do not require SIG funding.  They are included to give a clearer picture of Woodcrest's community engagement.  </t>
    </r>
    <r>
      <rPr>
        <sz val="10"/>
        <color rgb="FFFF0000"/>
        <rFont val="Arial"/>
        <family val="2"/>
      </rPr>
      <t>In Year 3, additional family engagement activities will be added to the school calendar.  Overtime pay for 3 parent meetings will be added to provided in order to have an administrator on campus during the Saturday parent engagement meetings. The administrator will ensure student and community safety while helping to supervise community relationship building events.</t>
    </r>
    <r>
      <rPr>
        <sz val="10"/>
        <rFont val="Arial"/>
        <family val="2"/>
      </rPr>
      <t xml:space="preserve"> 
Year 1: Completed (Coffee w/the Principal renamed monthly Parent Engagement meetings)
Year 2:</t>
    </r>
    <r>
      <rPr>
        <strike/>
        <sz val="10"/>
        <rFont val="Arial"/>
        <family val="2"/>
      </rPr>
      <t xml:space="preserve"> WIll continue </t>
    </r>
    <r>
      <rPr>
        <sz val="10"/>
        <rFont val="Arial"/>
        <family val="2"/>
      </rPr>
      <t xml:space="preserve"> Completed    
Year 3: Will Continue</t>
    </r>
  </si>
  <si>
    <t>FY 2016-17
Budget Changes
Q2 - Oct 2016</t>
  </si>
  <si>
    <r>
      <t xml:space="preserve">3 Paid Teacher Sub Days for Planning and PD </t>
    </r>
    <r>
      <rPr>
        <sz val="11"/>
        <rFont val="Arial"/>
        <family val="2"/>
      </rPr>
      <t>will be provided in Year 3 for all teachers to plan units in math, ELA, and ELD with the instructional coaches.  40 sub teachers x $209/day x 3 days = $25,080</t>
    </r>
  </si>
  <si>
    <t>Substitute Days for Planning and PD</t>
  </si>
  <si>
    <r>
      <rPr>
        <b/>
        <sz val="11"/>
        <rFont val="Arial"/>
        <family val="2"/>
      </rPr>
      <t xml:space="preserve">Boys to Gentlemen Program </t>
    </r>
    <r>
      <rPr>
        <sz val="11"/>
        <rFont val="Arial"/>
        <family val="2"/>
      </rPr>
      <t>is a mentorship contract with the community program Boys to Gentlemen will be introduced in Year 3 to work with 3rd through 5th grade boys experiencing behaviors which place them at risk for academic failure.  Weekly meetings with each grade level will occur throughout the year.  Contract price - $7,500</t>
    </r>
  </si>
  <si>
    <t>Administrator X Time for Saturday Parent Community Workshops</t>
  </si>
  <si>
    <t>SIG School Coordinator</t>
  </si>
  <si>
    <r>
      <rPr>
        <b/>
        <sz val="11"/>
        <rFont val="Arial"/>
        <family val="2"/>
      </rPr>
      <t xml:space="preserve">SIG School Coordinator </t>
    </r>
    <r>
      <rPr>
        <sz val="11"/>
        <rFont val="Arial"/>
        <family val="2"/>
      </rPr>
      <t>- will be added in Year 3 to manage the final stages of implementation and documentation of the SIG.  The coordinator will oversee all SIG funded programs and assist the school in sustainable continuation of the programs and procedures begun during the grant. (Late start)</t>
    </r>
  </si>
  <si>
    <r>
      <rPr>
        <b/>
        <sz val="11"/>
        <rFont val="Arial"/>
        <family val="2"/>
      </rPr>
      <t>Administrator X Time for Saturday Parent Community Workshops</t>
    </r>
    <r>
      <rPr>
        <sz val="11"/>
        <rFont val="Arial"/>
        <family val="2"/>
      </rPr>
      <t xml:space="preserve"> - An administrator will be paid in Year 3 for working during non-scheduled hours to assist with 3 Parent Community Workshops.
3 days x 6 hrs x $71/hr = $1,278</t>
    </r>
  </si>
  <si>
    <r>
      <rPr>
        <b/>
        <sz val="11"/>
        <rFont val="Arial"/>
        <family val="2"/>
      </rPr>
      <t>Classroom Technology</t>
    </r>
    <r>
      <rPr>
        <sz val="11"/>
        <rFont val="Arial"/>
        <family val="2"/>
      </rPr>
      <t xml:space="preserve"> will be purchased in year 3 to support quality instruction.  Document cameras, LCD projectors, printers, and speakers will be used both in the computer lab and in the classrooms to deliver student data driven instruction.</t>
    </r>
  </si>
  <si>
    <r>
      <t xml:space="preserve">Saturday School
</t>
    </r>
    <r>
      <rPr>
        <strike/>
        <sz val="11"/>
        <rFont val="Arial"/>
        <family val="2"/>
      </rPr>
      <t>9 Teachers x $65 x 4.5 hrs x 14 sessions = $36,855</t>
    </r>
    <r>
      <rPr>
        <sz val="11"/>
        <rFont val="Arial"/>
        <family val="2"/>
      </rPr>
      <t xml:space="preserve">
1 Principal x $71 x 6 hrs x 14 sessions = $5,964
1 Coordinator x $65 x 6 hrs x 14 sessions = $5,460
3 Teaching Assistants x $13 x 4.5 hours x 14 sessions = $2,457 Changes are added to  Years 2 and 3.  Year 2: will remove funds for 9 Teacher salaries which will be paid from a non-SIG fund.</t>
    </r>
    <r>
      <rPr>
        <b/>
        <sz val="11"/>
        <rFont val="Arial"/>
        <family val="2"/>
      </rPr>
      <t xml:space="preserve">
</t>
    </r>
    <r>
      <rPr>
        <sz val="11"/>
        <rFont val="Arial"/>
        <family val="2"/>
      </rPr>
      <t xml:space="preserve">Year 3 will </t>
    </r>
    <r>
      <rPr>
        <strike/>
        <sz val="11"/>
        <rFont val="Arial"/>
        <family val="2"/>
      </rPr>
      <t>reduce</t>
    </r>
    <r>
      <rPr>
        <sz val="11"/>
        <color rgb="FFFF0000"/>
        <rFont val="Arial"/>
        <family val="2"/>
      </rPr>
      <t xml:space="preserve"> increase</t>
    </r>
    <r>
      <rPr>
        <sz val="11"/>
        <rFont val="Arial"/>
        <family val="2"/>
      </rPr>
      <t xml:space="preserve"> the number of sessions to</t>
    </r>
    <r>
      <rPr>
        <strike/>
        <sz val="11"/>
        <rFont val="Arial"/>
        <family val="2"/>
      </rPr>
      <t xml:space="preserve"> 6</t>
    </r>
    <r>
      <rPr>
        <sz val="11"/>
        <color rgb="FFFF0000"/>
        <rFont val="Arial"/>
        <family val="2"/>
      </rPr>
      <t>10</t>
    </r>
    <r>
      <rPr>
        <sz val="11"/>
        <rFont val="Arial"/>
        <family val="2"/>
      </rPr>
      <t xml:space="preserve">
9 Teachers x $65 x 4.5 hrs x </t>
    </r>
    <r>
      <rPr>
        <strike/>
        <sz val="11"/>
        <rFont val="Arial"/>
        <family val="2"/>
      </rPr>
      <t>6</t>
    </r>
    <r>
      <rPr>
        <sz val="11"/>
        <rFont val="Arial"/>
        <family val="2"/>
      </rPr>
      <t xml:space="preserve"> </t>
    </r>
    <r>
      <rPr>
        <sz val="11"/>
        <color rgb="FFFF0000"/>
        <rFont val="Arial"/>
        <family val="2"/>
      </rPr>
      <t>10</t>
    </r>
    <r>
      <rPr>
        <sz val="11"/>
        <rFont val="Arial"/>
        <family val="2"/>
      </rPr>
      <t xml:space="preserve"> sessions = </t>
    </r>
    <r>
      <rPr>
        <strike/>
        <sz val="11"/>
        <rFont val="Arial"/>
        <family val="2"/>
      </rPr>
      <t xml:space="preserve">$15,795 </t>
    </r>
    <r>
      <rPr>
        <sz val="11"/>
        <color rgb="FFFF0000"/>
        <rFont val="Arial"/>
        <family val="2"/>
      </rPr>
      <t xml:space="preserve">$26,325            2 Teachers X $65 x 4.5 hrs x 4 sessions = $2,340     </t>
    </r>
    <r>
      <rPr>
        <sz val="11"/>
        <rFont val="Arial"/>
        <family val="2"/>
      </rPr>
      <t xml:space="preserve">
1 Principal x $71 x 6hrs x</t>
    </r>
    <r>
      <rPr>
        <strike/>
        <sz val="11"/>
        <rFont val="Arial"/>
        <family val="2"/>
      </rPr>
      <t xml:space="preserve"> 6</t>
    </r>
    <r>
      <rPr>
        <sz val="11"/>
        <rFont val="Arial"/>
        <family val="2"/>
      </rPr>
      <t xml:space="preserve"> </t>
    </r>
    <r>
      <rPr>
        <sz val="11"/>
        <color rgb="FFFF0000"/>
        <rFont val="Arial"/>
        <family val="2"/>
      </rPr>
      <t>10</t>
    </r>
    <r>
      <rPr>
        <sz val="11"/>
        <rFont val="Arial"/>
        <family val="2"/>
      </rPr>
      <t xml:space="preserve"> sessions = </t>
    </r>
    <r>
      <rPr>
        <strike/>
        <sz val="11"/>
        <rFont val="Arial"/>
        <family val="2"/>
      </rPr>
      <t xml:space="preserve">$2556 </t>
    </r>
    <r>
      <rPr>
        <sz val="11"/>
        <color rgb="FFFF0000"/>
        <rFont val="Arial"/>
        <family val="2"/>
      </rPr>
      <t>$4,260</t>
    </r>
    <r>
      <rPr>
        <sz val="11"/>
        <rFont val="Arial"/>
        <family val="2"/>
      </rPr>
      <t xml:space="preserve">
1 Coordinator x $65 x</t>
    </r>
    <r>
      <rPr>
        <strike/>
        <sz val="11"/>
        <rFont val="Arial"/>
        <family val="2"/>
      </rPr>
      <t xml:space="preserve"> 6</t>
    </r>
    <r>
      <rPr>
        <sz val="11"/>
        <rFont val="Arial"/>
        <family val="2"/>
      </rPr>
      <t xml:space="preserve"> </t>
    </r>
    <r>
      <rPr>
        <sz val="11"/>
        <color rgb="FFFF0000"/>
        <rFont val="Arial"/>
        <family val="2"/>
      </rPr>
      <t xml:space="preserve">5 </t>
    </r>
    <r>
      <rPr>
        <sz val="11"/>
        <rFont val="Arial"/>
        <family val="2"/>
      </rPr>
      <t>hrs x</t>
    </r>
    <r>
      <rPr>
        <strike/>
        <sz val="11"/>
        <rFont val="Arial"/>
        <family val="2"/>
      </rPr>
      <t xml:space="preserve"> 6</t>
    </r>
    <r>
      <rPr>
        <sz val="11"/>
        <rFont val="Arial"/>
        <family val="2"/>
      </rPr>
      <t xml:space="preserve"> </t>
    </r>
    <r>
      <rPr>
        <sz val="11"/>
        <color rgb="FFFF0000"/>
        <rFont val="Arial"/>
        <family val="2"/>
      </rPr>
      <t xml:space="preserve">10 </t>
    </r>
    <r>
      <rPr>
        <sz val="11"/>
        <rFont val="Arial"/>
        <family val="2"/>
      </rPr>
      <t xml:space="preserve">sessions = </t>
    </r>
    <r>
      <rPr>
        <strike/>
        <sz val="11"/>
        <rFont val="Arial"/>
        <family val="2"/>
      </rPr>
      <t xml:space="preserve">$2340 </t>
    </r>
    <r>
      <rPr>
        <sz val="11"/>
        <color rgb="FFFF0000"/>
        <rFont val="Arial"/>
        <family val="2"/>
      </rPr>
      <t>$3,250</t>
    </r>
    <r>
      <rPr>
        <sz val="11"/>
        <rFont val="Arial"/>
        <family val="2"/>
      </rPr>
      <t xml:space="preserve">
</t>
    </r>
    <r>
      <rPr>
        <strike/>
        <sz val="11"/>
        <rFont val="Arial"/>
        <family val="2"/>
      </rPr>
      <t>3</t>
    </r>
    <r>
      <rPr>
        <sz val="11"/>
        <color rgb="FFFF0000"/>
        <rFont val="Arial"/>
        <family val="2"/>
      </rPr>
      <t xml:space="preserve"> 5</t>
    </r>
    <r>
      <rPr>
        <sz val="11"/>
        <rFont val="Arial"/>
        <family val="2"/>
      </rPr>
      <t xml:space="preserve"> Teaching Assistants x </t>
    </r>
    <r>
      <rPr>
        <strike/>
        <sz val="11"/>
        <rFont val="Arial"/>
        <family val="2"/>
      </rPr>
      <t>$13</t>
    </r>
    <r>
      <rPr>
        <sz val="11"/>
        <color rgb="FFFF0000"/>
        <rFont val="Arial"/>
        <family val="2"/>
      </rPr>
      <t xml:space="preserve"> $15/hr</t>
    </r>
    <r>
      <rPr>
        <sz val="11"/>
        <rFont val="Arial"/>
        <family val="2"/>
      </rPr>
      <t xml:space="preserve"> x 4.5 hrs x</t>
    </r>
    <r>
      <rPr>
        <strike/>
        <sz val="11"/>
        <rFont val="Arial"/>
        <family val="2"/>
      </rPr>
      <t xml:space="preserve"> 6</t>
    </r>
    <r>
      <rPr>
        <sz val="11"/>
        <rFont val="Arial"/>
        <family val="2"/>
      </rPr>
      <t xml:space="preserve"> </t>
    </r>
    <r>
      <rPr>
        <sz val="11"/>
        <color rgb="FFFF0000"/>
        <rFont val="Arial"/>
        <family val="2"/>
      </rPr>
      <t>10</t>
    </r>
    <r>
      <rPr>
        <sz val="11"/>
        <rFont val="Arial"/>
        <family val="2"/>
      </rPr>
      <t xml:space="preserve"> sessions =</t>
    </r>
    <r>
      <rPr>
        <strike/>
        <sz val="11"/>
        <rFont val="Arial"/>
        <family val="2"/>
      </rPr>
      <t xml:space="preserve"> $1,053 </t>
    </r>
    <r>
      <rPr>
        <sz val="11"/>
        <color rgb="FFFF0000"/>
        <rFont val="Arial"/>
        <family val="2"/>
      </rPr>
      <t>$3,375</t>
    </r>
  </si>
  <si>
    <r>
      <rPr>
        <b/>
        <sz val="11"/>
        <rFont val="Arial"/>
        <family val="2"/>
      </rPr>
      <t>Instructional Materials</t>
    </r>
    <r>
      <rPr>
        <sz val="11"/>
        <rFont val="Arial"/>
        <family val="2"/>
      </rPr>
      <t>-leveled readers for classroom libraries.  These reading materials will support our move to a balanced literacy approach.  The materials are needed for Guided Reading and for adding the appropriate independent reading level materials to the classroom libraries. Year 2: increased to purchase additional leveled readers.  Year</t>
    </r>
    <r>
      <rPr>
        <strike/>
        <sz val="11"/>
        <rFont val="Arial"/>
        <family val="2"/>
      </rPr>
      <t xml:space="preserve">s 2 and </t>
    </r>
    <r>
      <rPr>
        <sz val="11"/>
        <rFont val="Arial"/>
        <family val="2"/>
      </rPr>
      <t>3 reduced to balance budget overages.   Year 2 reduced to fund Kagan PD and staff planning and preparation time for Year 3 implementation,and summer retreat.</t>
    </r>
  </si>
  <si>
    <r>
      <rPr>
        <b/>
        <sz val="11"/>
        <rFont val="Arial"/>
        <family val="2"/>
      </rPr>
      <t>Teacher Salary for 3 day Summer Professional Development Retreat</t>
    </r>
    <r>
      <rPr>
        <sz val="11"/>
        <rFont val="Arial"/>
        <family val="2"/>
      </rPr>
      <t>-   Review previous year's data, Outline goals for upcoming school year, and collaborate within grade level teams.   54 Staff x 18 hrs at</t>
    </r>
    <r>
      <rPr>
        <strike/>
        <sz val="11"/>
        <rFont val="Arial"/>
        <family val="2"/>
      </rPr>
      <t xml:space="preserve"> $64/hr </t>
    </r>
    <r>
      <rPr>
        <sz val="11"/>
        <rFont val="Arial"/>
        <family val="2"/>
      </rPr>
      <t xml:space="preserve">$65/hr = </t>
    </r>
    <r>
      <rPr>
        <strike/>
        <sz val="11"/>
        <rFont val="Arial"/>
        <family val="2"/>
      </rPr>
      <t>$62,208</t>
    </r>
    <r>
      <rPr>
        <sz val="11"/>
        <rFont val="Arial"/>
        <family val="2"/>
      </rPr>
      <t xml:space="preserve"> $63,180
</t>
    </r>
    <r>
      <rPr>
        <sz val="11"/>
        <color rgb="FFFF0000"/>
        <rFont val="Arial"/>
        <family val="2"/>
      </rPr>
      <t>Year 3 (June 2017):
5 day Summer Professional Development
54 staff x 30 hrs x $65/hr = $105,300</t>
    </r>
  </si>
  <si>
    <r>
      <t xml:space="preserve">As our EMO partner, Growing Educators </t>
    </r>
    <r>
      <rPr>
        <strike/>
        <sz val="10"/>
        <rFont val="Arial"/>
        <family val="2"/>
      </rPr>
      <t>plans to establish</t>
    </r>
    <r>
      <rPr>
        <sz val="10"/>
        <rFont val="Arial"/>
        <family val="2"/>
      </rPr>
      <t xml:space="preserve"> has established </t>
    </r>
    <r>
      <rPr>
        <b/>
        <sz val="10"/>
        <rFont val="Arial"/>
        <family val="2"/>
      </rPr>
      <t>Residencies</t>
    </r>
    <r>
      <rPr>
        <sz val="10"/>
        <rFont val="Arial"/>
        <family val="2"/>
      </rPr>
      <t xml:space="preserve"> at Woodcrest.  Residencies are 2-4 week cycles of professional development provided on-site by Growing Educators staff.  Cycles run concurrently so that there is a </t>
    </r>
    <r>
      <rPr>
        <b/>
        <sz val="10"/>
        <rFont val="Arial"/>
        <family val="2"/>
      </rPr>
      <t>Growing Educators content expert</t>
    </r>
    <r>
      <rPr>
        <sz val="10"/>
        <rFont val="Arial"/>
        <family val="2"/>
      </rPr>
      <t xml:space="preserve"> on campus</t>
    </r>
    <r>
      <rPr>
        <strike/>
        <sz val="10"/>
        <rFont val="Arial"/>
        <family val="2"/>
      </rPr>
      <t xml:space="preserve"> at all times </t>
    </r>
    <r>
      <rPr>
        <sz val="10"/>
        <rFont val="Arial"/>
        <family val="2"/>
      </rPr>
      <t xml:space="preserve">for 140 out 180 days.  Residencies transform teacher practice by providing intensive training and support across all content areas.  </t>
    </r>
    <r>
      <rPr>
        <b/>
        <sz val="10"/>
        <rFont val="Arial"/>
        <family val="2"/>
      </rPr>
      <t>Balanced Literacy</t>
    </r>
    <r>
      <rPr>
        <sz val="10"/>
        <rFont val="Arial"/>
        <family val="2"/>
      </rPr>
      <t xml:space="preserve">, delivered through the </t>
    </r>
    <r>
      <rPr>
        <b/>
        <sz val="10"/>
        <rFont val="Arial"/>
        <family val="2"/>
      </rPr>
      <t>Readers and Writers Workshop</t>
    </r>
    <r>
      <rPr>
        <sz val="10"/>
        <rFont val="Arial"/>
        <family val="2"/>
      </rPr>
      <t xml:space="preserve"> models will be an area of focus. in addition to </t>
    </r>
    <r>
      <rPr>
        <strike/>
        <sz val="10"/>
        <rFont val="Arial"/>
        <family val="2"/>
      </rPr>
      <t xml:space="preserve">Mathematics, </t>
    </r>
    <r>
      <rPr>
        <sz val="10"/>
        <rFont val="Arial"/>
        <family val="2"/>
      </rPr>
      <t xml:space="preserve">Science, and Social Studies.  In year 3, math will be supported using Cognitively Guided Instruction with Danielle Moore.  The EMO contract with Growing Educators will be ammended to remove math as a focus.  Support will include </t>
    </r>
    <r>
      <rPr>
        <b/>
        <sz val="10"/>
        <rFont val="Arial"/>
        <family val="2"/>
      </rPr>
      <t>individual coaching</t>
    </r>
    <r>
      <rPr>
        <sz val="10"/>
        <rFont val="Arial"/>
        <family val="2"/>
      </rPr>
      <t xml:space="preserve">, </t>
    </r>
    <r>
      <rPr>
        <b/>
        <sz val="10"/>
        <rFont val="Arial"/>
        <family val="2"/>
      </rPr>
      <t>demonstration lessons</t>
    </r>
    <r>
      <rPr>
        <sz val="10"/>
        <rFont val="Arial"/>
        <family val="2"/>
      </rPr>
      <t xml:space="preserve">, </t>
    </r>
    <r>
      <rPr>
        <b/>
        <sz val="10"/>
        <rFont val="Arial"/>
        <family val="2"/>
      </rPr>
      <t>accountability walk-throughs</t>
    </r>
    <r>
      <rPr>
        <sz val="10"/>
        <rFont val="Arial"/>
        <family val="2"/>
      </rPr>
      <t xml:space="preserve">, and other topics that may arise through a comprehensive needs assessment.  PD support will be differentiated according to teacher capacity and formulated according to school-wide data. During Years 2 and 3, funds will be allocated to cover substitute days to release teachers to attend math professional development.  The school has worked to develop a strong base of Balanced Literacy instruction, but must also place emphasis on increasing student achievement in math.  The substitute days will free the teachers to attend planned math trainings at the school site. </t>
    </r>
    <r>
      <rPr>
        <sz val="10"/>
        <color rgb="FFFF0000"/>
        <rFont val="Arial"/>
        <family val="2"/>
      </rPr>
      <t>In Year 3, 3 paid sub days per teacher will also be added to provided additional planning, collaboration,  and PD time for each teacher.  Teachers will meet with the Instructional Coaches to plan units and to receive professional development in math, ELA, and ELD to support the school's work in CGI and Balanced Literacy.</t>
    </r>
    <r>
      <rPr>
        <sz val="10"/>
        <rFont val="Arial"/>
        <family val="2"/>
      </rPr>
      <t xml:space="preserve"> Teachers will attend a </t>
    </r>
    <r>
      <rPr>
        <b/>
        <sz val="10"/>
        <rFont val="Arial"/>
        <family val="2"/>
      </rPr>
      <t>Three</t>
    </r>
    <r>
      <rPr>
        <b/>
        <sz val="10"/>
        <color rgb="FFFF0000"/>
        <rFont val="Arial"/>
        <family val="2"/>
      </rPr>
      <t xml:space="preserve"> (five days for year 3 - June 2017) </t>
    </r>
    <r>
      <rPr>
        <b/>
        <sz val="10"/>
        <rFont val="Arial"/>
        <family val="2"/>
      </rPr>
      <t>Day Summer Retreat</t>
    </r>
    <r>
      <rPr>
        <sz val="10"/>
        <rFont val="Arial"/>
        <family val="2"/>
      </rPr>
      <t xml:space="preserve"> to review previous year's data, outline goals for upcoming school year and collaborate with in grade level teams.  Accountability for PD received will be monitored by the principal and the EMO.  Teachers will be provided with clear expectations for the implementation of topics and strategies presented.  </t>
    </r>
    <r>
      <rPr>
        <sz val="10"/>
        <color rgb="FFFF0000"/>
        <rFont val="Arial"/>
        <family val="2"/>
      </rPr>
      <t xml:space="preserve">In Year 2, teachers will receive training from Kagan on classroom management strategies.  Improved management will decrease classroom disruptions and make students better prepared for learning.  </t>
    </r>
    <r>
      <rPr>
        <sz val="10"/>
        <rFont val="Arial"/>
        <family val="2"/>
      </rPr>
      <t xml:space="preserve">
Year : Completed
Year 2: </t>
    </r>
    <r>
      <rPr>
        <strike/>
        <sz val="10"/>
        <rFont val="Arial"/>
        <family val="2"/>
      </rPr>
      <t xml:space="preserve">Will continue </t>
    </r>
    <r>
      <rPr>
        <sz val="10"/>
        <rFont val="Arial"/>
        <family val="2"/>
      </rPr>
      <t xml:space="preserve"> Completed  
Year 3: Will Continue
</t>
    </r>
  </si>
  <si>
    <r>
      <rPr>
        <b/>
        <sz val="11"/>
        <rFont val="Arial"/>
        <family val="2"/>
      </rPr>
      <t xml:space="preserve">Intervention Support Coordinator </t>
    </r>
    <r>
      <rPr>
        <sz val="11"/>
        <rFont val="Arial"/>
        <family val="2"/>
      </rPr>
      <t xml:space="preserve">is needed to supervise coordinate all intervention programs including, but not limited to, in-class intervention for struggling students using RTI, extended intervention programs, COST, and SST meetings.
Salary + $1,274 (differential)
</t>
    </r>
    <r>
      <rPr>
        <sz val="11"/>
        <color rgb="FFFF0000"/>
        <rFont val="Arial"/>
        <family val="2"/>
      </rPr>
      <t>Year 3 - Position funded in another funding source.</t>
    </r>
  </si>
  <si>
    <r>
      <t xml:space="preserve">Intervention Support Coordinator
</t>
    </r>
    <r>
      <rPr>
        <sz val="11"/>
        <color rgb="FFFF0000"/>
        <rFont val="Arial"/>
        <family val="2"/>
      </rPr>
      <t>Year 3 - Position funded in another funding source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</si>
</sst>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00\-00000\-0000000"/>
    <numFmt numFmtId="165" formatCode="\(###\)\ ###\-####"/>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indexed="8"/>
      <name val="Calibri"/>
      <family val="2"/>
    </font>
    <font>
      <b/>
      <sz val="12"/>
      <color theme="1"/>
      <name val="Arial"/>
      <family val="2"/>
    </font>
    <font>
      <sz val="10"/>
      <color theme="1"/>
      <name val="Arial"/>
      <family val="2"/>
    </font>
    <font>
      <sz val="10"/>
      <name val="Arial"/>
      <family val="2"/>
    </font>
    <font>
      <b/>
      <sz val="10"/>
      <name val="Arial"/>
      <family val="2"/>
    </font>
    <font>
      <b/>
      <sz val="10"/>
      <color theme="0"/>
      <name val="Arial"/>
      <family val="2"/>
    </font>
    <font>
      <u/>
      <sz val="10"/>
      <color indexed="12"/>
      <name val="Arial"/>
      <family val="2"/>
    </font>
    <font>
      <sz val="10"/>
      <color rgb="FF9C6500"/>
      <name val="Arial"/>
      <family val="2"/>
    </font>
    <font>
      <sz val="10"/>
      <color theme="1"/>
      <name val="Consolas"/>
      <family val="2"/>
    </font>
    <font>
      <b/>
      <sz val="11"/>
      <color theme="1"/>
      <name val="Arial"/>
      <family val="2"/>
    </font>
    <font>
      <sz val="11"/>
      <color theme="1"/>
      <name val="Arial"/>
      <family val="2"/>
    </font>
    <font>
      <sz val="11"/>
      <name val="Arial"/>
      <family val="2"/>
    </font>
    <font>
      <u/>
      <sz val="10"/>
      <color theme="10"/>
      <name val="Arial"/>
      <family val="2"/>
    </font>
    <font>
      <b/>
      <sz val="14"/>
      <color theme="1"/>
      <name val="Arial"/>
      <family val="2"/>
    </font>
    <font>
      <b/>
      <sz val="14"/>
      <color rgb="FFFF0000"/>
      <name val="Arial"/>
      <family val="2"/>
    </font>
    <font>
      <sz val="12"/>
      <color theme="1"/>
      <name val="Arial"/>
      <family val="2"/>
    </font>
    <font>
      <sz val="9"/>
      <color theme="1"/>
      <name val="Arial"/>
      <family val="2"/>
    </font>
    <font>
      <u/>
      <sz val="11"/>
      <color theme="10"/>
      <name val="Arial"/>
      <family val="2"/>
    </font>
    <font>
      <i/>
      <sz val="9"/>
      <color theme="1"/>
      <name val="Arial"/>
      <family val="2"/>
    </font>
    <font>
      <u/>
      <sz val="11"/>
      <color theme="11"/>
      <name val="Calibri"/>
      <family val="2"/>
      <scheme val="minor"/>
    </font>
    <font>
      <strike/>
      <sz val="10"/>
      <name val="Arial"/>
      <family val="2"/>
    </font>
    <font>
      <b/>
      <strike/>
      <sz val="10"/>
      <name val="Arial"/>
      <family val="2"/>
    </font>
    <font>
      <b/>
      <strike/>
      <sz val="11"/>
      <name val="Arial"/>
      <family val="2"/>
    </font>
    <font>
      <strike/>
      <sz val="11"/>
      <name val="Arial"/>
      <family val="2"/>
    </font>
    <font>
      <b/>
      <sz val="11"/>
      <name val="Arial"/>
      <family val="2"/>
    </font>
    <font>
      <b/>
      <sz val="12"/>
      <name val="Arial"/>
      <family val="2"/>
    </font>
    <font>
      <sz val="11"/>
      <name val="Calibri"/>
      <family val="2"/>
    </font>
    <font>
      <sz val="16"/>
      <name val="Arial"/>
      <family val="2"/>
    </font>
    <font>
      <sz val="10"/>
      <name val="Consolas"/>
      <family val="2"/>
    </font>
    <font>
      <b/>
      <sz val="10"/>
      <name val="Consolas"/>
      <family val="2"/>
    </font>
    <font>
      <b/>
      <sz val="10.5"/>
      <name val="Arial"/>
      <family val="2"/>
    </font>
    <font>
      <sz val="9"/>
      <color indexed="81"/>
      <name val="Tahoma"/>
      <family val="2"/>
    </font>
    <font>
      <i/>
      <sz val="11"/>
      <name val="Arial"/>
      <family val="2"/>
    </font>
    <font>
      <sz val="10"/>
      <color rgb="FFFF0000"/>
      <name val="Arial"/>
      <family val="2"/>
    </font>
    <font>
      <u val="singleAccounting"/>
      <sz val="10"/>
      <name val="Arial"/>
      <family val="2"/>
    </font>
    <font>
      <sz val="11"/>
      <color rgb="FFFF0000"/>
      <name val="Arial"/>
      <family val="2"/>
    </font>
    <font>
      <b/>
      <sz val="10"/>
      <color rgb="FFFF0000"/>
      <name val="Arial"/>
      <family val="2"/>
    </font>
  </fonts>
  <fills count="12">
    <fill>
      <patternFill patternType="none"/>
    </fill>
    <fill>
      <patternFill patternType="gray125"/>
    </fill>
    <fill>
      <patternFill patternType="solid">
        <fgColor rgb="FFFFEB9C"/>
      </patternFill>
    </fill>
    <fill>
      <patternFill patternType="solid">
        <fgColor rgb="FFA5A5A5"/>
      </patternFill>
    </fill>
    <fill>
      <patternFill patternType="solid">
        <fgColor theme="0" tint="-0.249977111117893"/>
        <bgColor indexed="64"/>
      </patternFill>
    </fill>
    <fill>
      <patternFill patternType="solid">
        <fgColor theme="0" tint="-4.9989318521683403E-2"/>
        <bgColor indexed="64"/>
      </patternFill>
    </fill>
    <fill>
      <patternFill patternType="mediumGray"/>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14999847407452621"/>
        <bgColor indexed="64"/>
      </patternFill>
    </fill>
  </fills>
  <borders count="43">
    <border>
      <left/>
      <right/>
      <top/>
      <bottom/>
      <diagonal/>
    </border>
    <border>
      <left style="double">
        <color rgb="FF3F3F3F"/>
      </left>
      <right style="double">
        <color rgb="FF3F3F3F"/>
      </right>
      <top style="double">
        <color rgb="FF3F3F3F"/>
      </top>
      <bottom style="double">
        <color rgb="FF3F3F3F"/>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17">
    <xf numFmtId="0" fontId="0" fillId="0" borderId="0"/>
    <xf numFmtId="0" fontId="3" fillId="0" borderId="0"/>
    <xf numFmtId="0" fontId="2" fillId="3" borderId="1" applyNumberFormat="0" applyAlignment="0" applyProtection="0"/>
    <xf numFmtId="0" fontId="8" fillId="3" borderId="1" applyNumberFormat="0" applyAlignment="0" applyProtection="0"/>
    <xf numFmtId="44"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5" fillId="0" borderId="0"/>
    <xf numFmtId="0" fontId="11" fillId="0" borderId="0"/>
    <xf numFmtId="0" fontId="1" fillId="0" borderId="0"/>
    <xf numFmtId="44" fontId="1" fillId="0" borderId="0" applyFon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235">
    <xf numFmtId="0" fontId="0" fillId="0" borderId="0" xfId="0"/>
    <xf numFmtId="0" fontId="16" fillId="0" borderId="0" xfId="0" applyFont="1" applyBorder="1" applyAlignment="1"/>
    <xf numFmtId="0" fontId="13" fillId="0" borderId="0" xfId="0" applyFont="1" applyBorder="1"/>
    <xf numFmtId="0" fontId="16" fillId="0" borderId="0" xfId="0" applyFont="1" applyBorder="1" applyAlignment="1">
      <alignment horizontal="center"/>
    </xf>
    <xf numFmtId="0" fontId="12" fillId="0" borderId="26" xfId="0" applyFont="1" applyBorder="1" applyAlignment="1">
      <alignment horizontal="left"/>
    </xf>
    <xf numFmtId="0" fontId="18" fillId="0" borderId="0" xfId="0" applyFont="1" applyBorder="1"/>
    <xf numFmtId="0" fontId="12" fillId="0" borderId="0" xfId="0" applyFont="1" applyBorder="1" applyAlignment="1">
      <alignment horizontal="right"/>
    </xf>
    <xf numFmtId="7" fontId="19" fillId="0" borderId="0" xfId="0" applyNumberFormat="1" applyFont="1" applyFill="1" applyBorder="1" applyAlignment="1">
      <alignment horizontal="center" wrapText="1"/>
    </xf>
    <xf numFmtId="7" fontId="19" fillId="0" borderId="0" xfId="0" applyNumberFormat="1" applyFont="1" applyFill="1" applyBorder="1" applyAlignment="1">
      <alignment horizontal="center"/>
    </xf>
    <xf numFmtId="7" fontId="18" fillId="0" borderId="0" xfId="0" applyNumberFormat="1" applyFont="1" applyBorder="1"/>
    <xf numFmtId="39" fontId="18" fillId="0" borderId="0" xfId="0" applyNumberFormat="1" applyFont="1" applyBorder="1"/>
    <xf numFmtId="0" fontId="13" fillId="0" borderId="0" xfId="0" applyFont="1" applyBorder="1" applyAlignment="1">
      <alignment horizontal="center"/>
    </xf>
    <xf numFmtId="7" fontId="18" fillId="0" borderId="0" xfId="0" applyNumberFormat="1" applyFont="1" applyFill="1" applyBorder="1" applyAlignment="1">
      <alignment wrapText="1"/>
    </xf>
    <xf numFmtId="7" fontId="18" fillId="0" borderId="0" xfId="0" applyNumberFormat="1" applyFont="1" applyFill="1" applyBorder="1" applyAlignment="1"/>
    <xf numFmtId="0" fontId="5" fillId="0" borderId="0" xfId="0" applyFont="1" applyBorder="1" applyAlignment="1">
      <alignment horizontal="right"/>
    </xf>
    <xf numFmtId="7" fontId="5" fillId="0" borderId="0" xfId="0" applyNumberFormat="1" applyFont="1" applyFill="1" applyBorder="1" applyAlignment="1">
      <alignment horizontal="right"/>
    </xf>
    <xf numFmtId="7" fontId="5" fillId="0" borderId="0" xfId="0" applyNumberFormat="1" applyFont="1" applyBorder="1" applyAlignment="1">
      <alignment horizontal="right"/>
    </xf>
    <xf numFmtId="7" fontId="18" fillId="0" borderId="0" xfId="0" applyNumberFormat="1" applyFont="1" applyFill="1" applyBorder="1"/>
    <xf numFmtId="7" fontId="18" fillId="0" borderId="29" xfId="0" applyNumberFormat="1" applyFont="1" applyBorder="1" applyAlignment="1"/>
    <xf numFmtId="0" fontId="13" fillId="0" borderId="0" xfId="0" applyFont="1" applyFill="1" applyBorder="1" applyAlignment="1">
      <alignment horizontal="center"/>
    </xf>
    <xf numFmtId="0" fontId="4" fillId="0" borderId="0" xfId="0" applyFont="1" applyBorder="1"/>
    <xf numFmtId="7" fontId="18" fillId="0" borderId="0" xfId="0" applyNumberFormat="1" applyFont="1" applyBorder="1" applyAlignment="1">
      <alignment horizontal="left"/>
    </xf>
    <xf numFmtId="0" fontId="13" fillId="0" borderId="0" xfId="0" applyFont="1" applyBorder="1" applyAlignment="1">
      <alignment wrapText="1"/>
    </xf>
    <xf numFmtId="0" fontId="5" fillId="0" borderId="26" xfId="0" applyFont="1" applyBorder="1" applyAlignment="1">
      <alignment horizontal="center" vertical="center" wrapText="1"/>
    </xf>
    <xf numFmtId="44" fontId="5" fillId="0" borderId="14" xfId="12" applyFont="1" applyBorder="1" applyAlignment="1">
      <alignment horizontal="center" vertical="center" wrapText="1"/>
    </xf>
    <xf numFmtId="0" fontId="5" fillId="0" borderId="31" xfId="0" applyFont="1" applyBorder="1" applyAlignment="1">
      <alignment horizontal="center" vertical="center" wrapText="1"/>
    </xf>
    <xf numFmtId="44" fontId="5" fillId="0" borderId="30" xfId="12" applyFont="1" applyBorder="1" applyAlignment="1">
      <alignment horizontal="center" vertical="center" wrapText="1"/>
    </xf>
    <xf numFmtId="0" fontId="5" fillId="0" borderId="14" xfId="0" applyFont="1" applyBorder="1" applyAlignment="1">
      <alignment horizontal="center" vertical="center"/>
    </xf>
    <xf numFmtId="0" fontId="5" fillId="0" borderId="14" xfId="0" applyFont="1" applyBorder="1" applyAlignment="1">
      <alignment horizontal="left" vertical="center"/>
    </xf>
    <xf numFmtId="44" fontId="13" fillId="0" borderId="14" xfId="12" applyFont="1" applyBorder="1" applyAlignment="1">
      <alignment horizontal="right" vertical="top" wrapText="1"/>
    </xf>
    <xf numFmtId="44" fontId="5" fillId="0" borderId="14" xfId="12" applyFont="1" applyBorder="1" applyAlignment="1">
      <alignment horizontal="right" vertical="center"/>
    </xf>
    <xf numFmtId="0" fontId="5" fillId="11" borderId="29" xfId="0" applyFont="1" applyFill="1" applyBorder="1" applyAlignment="1">
      <alignment horizontal="center" vertical="center"/>
    </xf>
    <xf numFmtId="0" fontId="5" fillId="11" borderId="0" xfId="0" applyFont="1" applyFill="1" applyBorder="1" applyAlignment="1">
      <alignment horizontal="left" vertical="center"/>
    </xf>
    <xf numFmtId="0" fontId="13" fillId="11" borderId="0" xfId="0" applyFont="1" applyFill="1" applyBorder="1" applyAlignment="1">
      <alignment horizontal="left" vertical="top" wrapText="1"/>
    </xf>
    <xf numFmtId="44" fontId="5" fillId="11" borderId="0" xfId="12" applyFont="1" applyFill="1" applyBorder="1" applyAlignment="1">
      <alignment horizontal="center" vertical="center"/>
    </xf>
    <xf numFmtId="44" fontId="5" fillId="11" borderId="32" xfId="12" applyFont="1" applyFill="1" applyBorder="1" applyAlignment="1">
      <alignment horizontal="center" vertical="center"/>
    </xf>
    <xf numFmtId="0" fontId="5" fillId="11" borderId="33" xfId="0" applyFont="1" applyFill="1" applyBorder="1" applyAlignment="1">
      <alignment horizontal="center" vertical="center"/>
    </xf>
    <xf numFmtId="0" fontId="5" fillId="11" borderId="34" xfId="0" applyFont="1" applyFill="1" applyBorder="1" applyAlignment="1">
      <alignment horizontal="left" vertical="center"/>
    </xf>
    <xf numFmtId="0" fontId="13" fillId="11" borderId="34" xfId="0" applyFont="1" applyFill="1" applyBorder="1" applyAlignment="1">
      <alignment horizontal="left" vertical="top" wrapText="1"/>
    </xf>
    <xf numFmtId="44" fontId="5" fillId="11" borderId="34" xfId="12" applyFont="1" applyFill="1" applyBorder="1" applyAlignment="1">
      <alignment horizontal="center" vertical="center"/>
    </xf>
    <xf numFmtId="44" fontId="5" fillId="11" borderId="35" xfId="12" applyFont="1" applyFill="1" applyBorder="1" applyAlignment="1">
      <alignment horizontal="center" vertical="center"/>
    </xf>
    <xf numFmtId="0" fontId="5" fillId="11" borderId="26" xfId="0" applyFont="1" applyFill="1" applyBorder="1" applyAlignment="1">
      <alignment horizontal="center" vertical="center"/>
    </xf>
    <xf numFmtId="0" fontId="5" fillId="11" borderId="27" xfId="0" applyFont="1" applyFill="1" applyBorder="1" applyAlignment="1">
      <alignment horizontal="left" vertical="center"/>
    </xf>
    <xf numFmtId="44" fontId="5" fillId="11" borderId="36" xfId="12" applyFont="1" applyFill="1" applyBorder="1" applyAlignment="1">
      <alignment horizontal="center" vertical="center"/>
    </xf>
    <xf numFmtId="0" fontId="12" fillId="0" borderId="0" xfId="0" applyFont="1" applyBorder="1" applyAlignment="1"/>
    <xf numFmtId="44" fontId="5" fillId="0" borderId="14" xfId="12" applyFont="1" applyBorder="1" applyAlignment="1">
      <alignment vertical="center"/>
    </xf>
    <xf numFmtId="7" fontId="19" fillId="11" borderId="14" xfId="0" applyNumberFormat="1" applyFont="1" applyFill="1" applyBorder="1" applyAlignment="1">
      <alignment horizontal="center" wrapText="1"/>
    </xf>
    <xf numFmtId="7" fontId="19" fillId="11" borderId="14" xfId="0" applyNumberFormat="1" applyFont="1" applyFill="1" applyBorder="1" applyAlignment="1">
      <alignment horizontal="center"/>
    </xf>
    <xf numFmtId="7" fontId="5" fillId="0" borderId="14" xfId="0" applyNumberFormat="1" applyFont="1" applyBorder="1" applyAlignment="1">
      <alignment horizontal="right"/>
    </xf>
    <xf numFmtId="7" fontId="18" fillId="0" borderId="14" xfId="0" applyNumberFormat="1" applyFont="1" applyBorder="1"/>
    <xf numFmtId="0" fontId="13" fillId="0" borderId="14" xfId="0" applyFont="1" applyBorder="1" applyAlignment="1">
      <alignment horizontal="center"/>
    </xf>
    <xf numFmtId="7" fontId="18" fillId="0" borderId="14" xfId="0" applyNumberFormat="1" applyFont="1" applyBorder="1" applyAlignment="1"/>
    <xf numFmtId="0" fontId="19" fillId="0" borderId="0" xfId="0" applyFont="1" applyBorder="1"/>
    <xf numFmtId="0" fontId="13" fillId="0" borderId="0" xfId="0" applyFont="1" applyBorder="1" applyAlignment="1">
      <alignment horizontal="right"/>
    </xf>
    <xf numFmtId="49" fontId="19" fillId="0" borderId="0" xfId="0" applyNumberFormat="1" applyFont="1" applyBorder="1"/>
    <xf numFmtId="0" fontId="25" fillId="0" borderId="14" xfId="9" applyFont="1" applyFill="1" applyBorder="1" applyAlignment="1">
      <alignment vertical="center" wrapText="1"/>
    </xf>
    <xf numFmtId="0" fontId="29" fillId="0" borderId="0" xfId="1" applyFont="1" applyAlignment="1">
      <alignment horizontal="center"/>
    </xf>
    <xf numFmtId="0" fontId="29" fillId="0" borderId="0" xfId="1" applyFont="1"/>
    <xf numFmtId="0" fontId="29" fillId="0" borderId="0" xfId="1" applyFont="1" applyAlignment="1">
      <alignment vertical="top"/>
    </xf>
    <xf numFmtId="0" fontId="29" fillId="0" borderId="0" xfId="1" applyFont="1" applyAlignment="1">
      <alignment horizontal="center" vertical="top"/>
    </xf>
    <xf numFmtId="0" fontId="6" fillId="0" borderId="7" xfId="1" applyFont="1" applyBorder="1" applyAlignment="1"/>
    <xf numFmtId="0" fontId="7" fillId="0" borderId="2" xfId="1" applyFont="1" applyBorder="1" applyAlignment="1"/>
    <xf numFmtId="0" fontId="7" fillId="0" borderId="6" xfId="1" applyFont="1" applyBorder="1" applyAlignment="1"/>
    <xf numFmtId="0" fontId="6" fillId="0" borderId="3" xfId="1" applyFont="1" applyBorder="1" applyAlignment="1"/>
    <xf numFmtId="0" fontId="6" fillId="7" borderId="8" xfId="1" applyFont="1" applyFill="1" applyBorder="1" applyAlignment="1">
      <alignment horizontal="left" vertical="top" wrapText="1"/>
    </xf>
    <xf numFmtId="0" fontId="6" fillId="7" borderId="23" xfId="1" applyFont="1" applyFill="1" applyBorder="1" applyAlignment="1">
      <alignment vertical="top" wrapText="1"/>
    </xf>
    <xf numFmtId="0" fontId="6" fillId="0" borderId="14" xfId="1" applyFont="1" applyBorder="1" applyAlignment="1">
      <alignment horizontal="center" vertical="center" wrapText="1"/>
    </xf>
    <xf numFmtId="0" fontId="29" fillId="0" borderId="0" xfId="1" applyFont="1" applyBorder="1"/>
    <xf numFmtId="0" fontId="7" fillId="0" borderId="19" xfId="1" applyFont="1" applyBorder="1" applyAlignment="1">
      <alignment horizontal="left" vertical="top" wrapText="1"/>
    </xf>
    <xf numFmtId="17" fontId="6" fillId="0" borderId="8" xfId="1" applyNumberFormat="1" applyFont="1" applyBorder="1" applyAlignment="1">
      <alignment horizontal="center" vertical="center"/>
    </xf>
    <xf numFmtId="0" fontId="6" fillId="0" borderId="8" xfId="1" applyFont="1" applyBorder="1" applyAlignment="1">
      <alignment horizontal="center" vertical="center" wrapText="1"/>
    </xf>
    <xf numFmtId="0" fontId="6" fillId="0" borderId="9" xfId="1" applyFont="1" applyBorder="1" applyAlignment="1">
      <alignment vertical="center" wrapText="1"/>
    </xf>
    <xf numFmtId="0" fontId="7" fillId="7" borderId="19" xfId="1" applyFont="1" applyFill="1" applyBorder="1" applyAlignment="1">
      <alignment horizontal="left" vertical="top" wrapText="1"/>
    </xf>
    <xf numFmtId="17" fontId="6" fillId="7" borderId="8" xfId="1" applyNumberFormat="1" applyFont="1" applyFill="1" applyBorder="1" applyAlignment="1">
      <alignment horizontal="center" vertical="center"/>
    </xf>
    <xf numFmtId="0" fontId="6" fillId="7" borderId="9" xfId="1" applyFont="1" applyFill="1" applyBorder="1" applyAlignment="1">
      <alignment vertical="center" wrapText="1"/>
    </xf>
    <xf numFmtId="0" fontId="7" fillId="0" borderId="19" xfId="1" applyFont="1" applyBorder="1" applyAlignment="1">
      <alignment vertical="top" wrapText="1"/>
    </xf>
    <xf numFmtId="0" fontId="6" fillId="0" borderId="8" xfId="1" applyFont="1" applyBorder="1" applyAlignment="1">
      <alignment horizontal="center" vertical="center"/>
    </xf>
    <xf numFmtId="0" fontId="7" fillId="0" borderId="22" xfId="1" applyFont="1" applyBorder="1" applyAlignment="1">
      <alignment vertical="top"/>
    </xf>
    <xf numFmtId="0" fontId="6" fillId="0" borderId="4" xfId="1" applyFont="1" applyBorder="1" applyAlignment="1">
      <alignment horizontal="center" vertical="center" wrapText="1"/>
    </xf>
    <xf numFmtId="0" fontId="6" fillId="0" borderId="24" xfId="1" applyFont="1" applyBorder="1" applyAlignment="1">
      <alignment vertical="center" wrapText="1"/>
    </xf>
    <xf numFmtId="0" fontId="7" fillId="0" borderId="19" xfId="1" applyFont="1" applyBorder="1" applyAlignment="1">
      <alignment vertical="top"/>
    </xf>
    <xf numFmtId="16" fontId="6" fillId="0" borderId="8" xfId="1" applyNumberFormat="1" applyFont="1" applyBorder="1" applyAlignment="1">
      <alignment horizontal="center" vertical="center"/>
    </xf>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applyAlignment="1">
      <alignment horizontal="left" vertical="center"/>
    </xf>
    <xf numFmtId="0" fontId="7" fillId="0" borderId="0" xfId="8" applyFont="1"/>
    <xf numFmtId="0" fontId="6" fillId="0" borderId="0" xfId="8" applyFont="1"/>
    <xf numFmtId="14" fontId="6" fillId="0" borderId="0" xfId="8" applyNumberFormat="1" applyFont="1" applyAlignment="1">
      <alignment horizontal="left" vertical="center"/>
    </xf>
    <xf numFmtId="0" fontId="7" fillId="8" borderId="0" xfId="8" applyFont="1" applyFill="1" applyAlignment="1">
      <alignment vertical="center"/>
    </xf>
    <xf numFmtId="0" fontId="7" fillId="8" borderId="0" xfId="8" applyFont="1" applyFill="1" applyBorder="1" applyAlignment="1">
      <alignment vertical="center"/>
    </xf>
    <xf numFmtId="0" fontId="7" fillId="0" borderId="0" xfId="8" applyFont="1" applyFill="1" applyAlignment="1">
      <alignment vertical="center"/>
    </xf>
    <xf numFmtId="0" fontId="7" fillId="0" borderId="0" xfId="8" applyFont="1" applyFill="1" applyAlignment="1">
      <alignment horizontal="left" vertical="center"/>
    </xf>
    <xf numFmtId="0" fontId="7" fillId="0" borderId="0" xfId="8" applyFont="1" applyFill="1" applyBorder="1" applyAlignment="1">
      <alignment horizontal="left" vertical="center"/>
    </xf>
    <xf numFmtId="0" fontId="7" fillId="0" borderId="0" xfId="8" applyFont="1" applyFill="1" applyAlignment="1"/>
    <xf numFmtId="0" fontId="28" fillId="0" borderId="0" xfId="8" applyFont="1" applyAlignment="1"/>
    <xf numFmtId="0" fontId="31" fillId="0" borderId="0" xfId="8" applyFont="1" applyAlignment="1">
      <alignment horizontal="left" vertical="center"/>
    </xf>
    <xf numFmtId="0" fontId="31" fillId="0" borderId="0" xfId="8" applyFont="1" applyFill="1" applyBorder="1" applyAlignment="1">
      <alignment horizontal="left" vertical="center"/>
    </xf>
    <xf numFmtId="0" fontId="31" fillId="0" borderId="0" xfId="8" applyFont="1" applyFill="1" applyAlignment="1">
      <alignment horizontal="left" vertical="center"/>
    </xf>
    <xf numFmtId="0" fontId="32" fillId="0" borderId="0" xfId="8" applyFont="1"/>
    <xf numFmtId="0" fontId="7" fillId="4" borderId="14" xfId="8" applyFont="1" applyFill="1" applyBorder="1" applyAlignment="1">
      <alignment horizontal="center" vertical="center" wrapText="1"/>
    </xf>
    <xf numFmtId="0" fontId="27" fillId="0" borderId="14" xfId="9" applyFont="1" applyFill="1" applyBorder="1" applyAlignment="1">
      <alignment vertical="center" wrapText="1"/>
    </xf>
    <xf numFmtId="0" fontId="31" fillId="4" borderId="14" xfId="8" applyFont="1" applyFill="1" applyBorder="1"/>
    <xf numFmtId="0" fontId="7" fillId="4" borderId="14" xfId="8" applyFont="1" applyFill="1" applyBorder="1" applyAlignment="1">
      <alignment horizontal="right" vertical="center" wrapText="1"/>
    </xf>
    <xf numFmtId="44" fontId="14" fillId="4" borderId="14" xfId="8" applyNumberFormat="1" applyFont="1" applyFill="1" applyBorder="1" applyAlignment="1">
      <alignment horizontal="left" vertical="center"/>
    </xf>
    <xf numFmtId="0" fontId="7" fillId="4" borderId="14" xfId="8" applyFont="1" applyFill="1" applyBorder="1" applyAlignment="1">
      <alignment horizontal="center" vertical="center"/>
    </xf>
    <xf numFmtId="0" fontId="14" fillId="0" borderId="14" xfId="8" applyFont="1" applyFill="1" applyBorder="1" applyAlignment="1">
      <alignment vertical="center" wrapText="1"/>
    </xf>
    <xf numFmtId="0" fontId="7" fillId="0" borderId="14" xfId="8" applyFont="1" applyFill="1" applyBorder="1" applyAlignment="1">
      <alignment horizontal="center" vertical="center" wrapText="1"/>
    </xf>
    <xf numFmtId="44" fontId="14" fillId="0" borderId="14" xfId="8" applyNumberFormat="1" applyFont="1" applyBorder="1" applyAlignment="1">
      <alignment horizontal="center" vertical="center"/>
    </xf>
    <xf numFmtId="0" fontId="31" fillId="0" borderId="14" xfId="8" applyFont="1" applyBorder="1"/>
    <xf numFmtId="0" fontId="14" fillId="0" borderId="14" xfId="8" applyFont="1" applyBorder="1" applyAlignment="1">
      <alignment wrapText="1"/>
    </xf>
    <xf numFmtId="44" fontId="6" fillId="0" borderId="14" xfId="8" applyNumberFormat="1" applyFont="1" applyBorder="1" applyAlignment="1">
      <alignment horizontal="center" vertical="center"/>
    </xf>
    <xf numFmtId="0" fontId="6" fillId="0" borderId="14" xfId="8" applyFont="1" applyBorder="1" applyAlignment="1">
      <alignment horizontal="center" vertical="center"/>
    </xf>
    <xf numFmtId="0" fontId="31" fillId="0" borderId="14" xfId="8" applyFont="1" applyFill="1" applyBorder="1"/>
    <xf numFmtId="0" fontId="27" fillId="0" borderId="14" xfId="8" applyFont="1" applyFill="1" applyBorder="1" applyAlignment="1">
      <alignment horizontal="right" wrapText="1"/>
    </xf>
    <xf numFmtId="44" fontId="6" fillId="0" borderId="14" xfId="8" applyNumberFormat="1" applyFont="1" applyFill="1" applyBorder="1" applyAlignment="1">
      <alignment horizontal="center" vertical="center"/>
    </xf>
    <xf numFmtId="0" fontId="6" fillId="0" borderId="14" xfId="8" applyFont="1" applyFill="1" applyBorder="1" applyAlignment="1">
      <alignment horizontal="center" vertical="center"/>
    </xf>
    <xf numFmtId="0" fontId="31" fillId="0" borderId="0" xfId="8" applyFont="1" applyFill="1"/>
    <xf numFmtId="0" fontId="31" fillId="10" borderId="14" xfId="8" applyFont="1" applyFill="1" applyBorder="1"/>
    <xf numFmtId="0" fontId="7" fillId="10" borderId="14" xfId="8" applyFont="1" applyFill="1" applyBorder="1" applyAlignment="1">
      <alignment horizontal="right" vertical="center" wrapText="1"/>
    </xf>
    <xf numFmtId="44" fontId="6" fillId="10" borderId="14" xfId="8" applyNumberFormat="1" applyFont="1" applyFill="1" applyBorder="1" applyAlignment="1">
      <alignment horizontal="center" vertical="center"/>
    </xf>
    <xf numFmtId="44" fontId="14" fillId="10" borderId="14" xfId="8" applyNumberFormat="1" applyFont="1" applyFill="1" applyBorder="1" applyAlignment="1">
      <alignment horizontal="center" vertical="center"/>
    </xf>
    <xf numFmtId="44" fontId="14" fillId="10" borderId="14" xfId="8" applyNumberFormat="1" applyFont="1" applyFill="1" applyBorder="1" applyAlignment="1">
      <alignment horizontal="left" vertical="center"/>
    </xf>
    <xf numFmtId="0" fontId="7" fillId="10" borderId="14" xfId="8" applyFont="1" applyFill="1" applyBorder="1" applyAlignment="1">
      <alignment horizontal="center" vertical="center"/>
    </xf>
    <xf numFmtId="0" fontId="7" fillId="0" borderId="14" xfId="8" applyFont="1" applyFill="1" applyBorder="1" applyAlignment="1">
      <alignment horizontal="right" wrapText="1"/>
    </xf>
    <xf numFmtId="0" fontId="31" fillId="0" borderId="0" xfId="8" applyFont="1" applyBorder="1"/>
    <xf numFmtId="0" fontId="33" fillId="0" borderId="14" xfId="9" applyFont="1" applyBorder="1" applyAlignment="1">
      <alignment horizontal="center" vertical="center" wrapText="1"/>
    </xf>
    <xf numFmtId="44" fontId="6" fillId="4" borderId="14" xfId="8" applyNumberFormat="1" applyFont="1" applyFill="1" applyBorder="1" applyAlignment="1">
      <alignment horizontal="left" vertical="center"/>
    </xf>
    <xf numFmtId="0" fontId="7" fillId="4" borderId="14" xfId="8" applyFont="1" applyFill="1" applyBorder="1" applyAlignment="1">
      <alignment horizontal="left" vertical="center" wrapText="1"/>
    </xf>
    <xf numFmtId="0" fontId="7" fillId="4" borderId="14" xfId="8" applyFont="1" applyFill="1" applyBorder="1"/>
    <xf numFmtId="44" fontId="6" fillId="0" borderId="0" xfId="8" applyNumberFormat="1" applyFont="1" applyAlignment="1">
      <alignment horizontal="left" vertical="center"/>
    </xf>
    <xf numFmtId="44" fontId="6" fillId="0" borderId="0" xfId="8" applyNumberFormat="1" applyFont="1"/>
    <xf numFmtId="0" fontId="31" fillId="0" borderId="14" xfId="8" applyFont="1" applyFill="1" applyBorder="1" applyAlignment="1">
      <alignment horizontal="left" vertical="center"/>
    </xf>
    <xf numFmtId="0" fontId="6" fillId="0" borderId="0" xfId="8" applyNumberFormat="1" applyFont="1" applyFill="1" applyAlignment="1">
      <alignment vertical="center"/>
    </xf>
    <xf numFmtId="43" fontId="6" fillId="0" borderId="0" xfId="16" applyFont="1" applyFill="1" applyAlignment="1">
      <alignment horizontal="left" vertical="center"/>
    </xf>
    <xf numFmtId="43" fontId="31" fillId="0" borderId="0" xfId="16" applyFont="1" applyFill="1" applyAlignment="1">
      <alignment horizontal="left" vertical="center"/>
    </xf>
    <xf numFmtId="0" fontId="14" fillId="0" borderId="14" xfId="9" applyFont="1" applyFill="1" applyBorder="1" applyAlignment="1">
      <alignment vertical="center" wrapText="1"/>
    </xf>
    <xf numFmtId="0" fontId="6" fillId="7" borderId="8" xfId="1" applyFont="1" applyFill="1" applyBorder="1" applyAlignment="1">
      <alignment vertical="top" wrapText="1"/>
    </xf>
    <xf numFmtId="0" fontId="14" fillId="0" borderId="14" xfId="9" applyFont="1" applyFill="1" applyBorder="1" applyAlignment="1">
      <alignment horizontal="center" vertical="center" wrapText="1"/>
    </xf>
    <xf numFmtId="0" fontId="14" fillId="0" borderId="14" xfId="9" applyFont="1" applyBorder="1" applyAlignment="1">
      <alignment vertical="center" wrapText="1"/>
    </xf>
    <xf numFmtId="44" fontId="14" fillId="0" borderId="14" xfId="8" applyNumberFormat="1" applyFont="1" applyFill="1" applyBorder="1" applyAlignment="1">
      <alignment horizontal="center" vertical="center"/>
    </xf>
    <xf numFmtId="44" fontId="14" fillId="7" borderId="14" xfId="10" applyFont="1" applyFill="1" applyBorder="1" applyAlignment="1">
      <alignment horizontal="center" vertical="center" wrapText="1"/>
    </xf>
    <xf numFmtId="0" fontId="14" fillId="0" borderId="14" xfId="9" applyFont="1" applyFill="1" applyBorder="1" applyAlignment="1">
      <alignment horizontal="center" vertical="center"/>
    </xf>
    <xf numFmtId="0" fontId="6" fillId="0" borderId="14" xfId="8" applyFont="1" applyFill="1" applyBorder="1" applyAlignment="1">
      <alignment horizontal="center" vertical="center" wrapText="1"/>
    </xf>
    <xf numFmtId="44" fontId="14" fillId="0" borderId="14" xfId="8" applyNumberFormat="1" applyFont="1" applyFill="1" applyBorder="1" applyAlignment="1">
      <alignment horizontal="center" vertical="center" wrapText="1"/>
    </xf>
    <xf numFmtId="44" fontId="14" fillId="4" borderId="14" xfId="8" applyNumberFormat="1" applyFont="1" applyFill="1" applyBorder="1" applyAlignment="1">
      <alignment horizontal="left" vertical="center" wrapText="1"/>
    </xf>
    <xf numFmtId="44" fontId="14" fillId="0" borderId="14" xfId="8" applyNumberFormat="1" applyFont="1" applyBorder="1" applyAlignment="1">
      <alignment horizontal="center" vertical="center" wrapText="1"/>
    </xf>
    <xf numFmtId="44" fontId="14" fillId="0" borderId="14" xfId="10" applyFont="1" applyBorder="1" applyAlignment="1">
      <alignment horizontal="center" vertical="center" wrapText="1"/>
    </xf>
    <xf numFmtId="0" fontId="14" fillId="0" borderId="14" xfId="9" applyFont="1" applyFill="1" applyBorder="1" applyAlignment="1">
      <alignment vertical="top" wrapText="1"/>
    </xf>
    <xf numFmtId="44" fontId="14" fillId="4" borderId="14" xfId="10" applyFont="1" applyFill="1" applyBorder="1" applyAlignment="1">
      <alignment wrapText="1"/>
    </xf>
    <xf numFmtId="44" fontId="14" fillId="0" borderId="14" xfId="10" applyFont="1" applyFill="1" applyBorder="1" applyAlignment="1">
      <alignment horizontal="center" vertical="center" wrapText="1"/>
    </xf>
    <xf numFmtId="0" fontId="31" fillId="0" borderId="0" xfId="8" applyFont="1"/>
    <xf numFmtId="0" fontId="6" fillId="0" borderId="14" xfId="8" applyFont="1" applyBorder="1" applyAlignment="1">
      <alignment horizontal="center" vertical="center" wrapText="1"/>
    </xf>
    <xf numFmtId="44" fontId="6" fillId="0" borderId="14" xfId="8" applyNumberFormat="1" applyFont="1" applyFill="1" applyBorder="1" applyAlignment="1">
      <alignment horizontal="center" vertical="center" wrapText="1"/>
    </xf>
    <xf numFmtId="0" fontId="6" fillId="0" borderId="8" xfId="1" applyFont="1" applyBorder="1" applyAlignment="1">
      <alignment vertical="top" wrapText="1"/>
    </xf>
    <xf numFmtId="0" fontId="6" fillId="0" borderId="23" xfId="1" applyFont="1" applyBorder="1" applyAlignment="1">
      <alignment horizontal="center" vertical="center"/>
    </xf>
    <xf numFmtId="0" fontId="6" fillId="0" borderId="25" xfId="1" applyFont="1" applyBorder="1" applyAlignment="1">
      <alignment horizontal="center" vertical="center" wrapText="1"/>
    </xf>
    <xf numFmtId="0" fontId="27" fillId="0" borderId="14" xfId="9" applyFont="1" applyFill="1" applyBorder="1" applyAlignment="1">
      <alignment horizontal="left" vertical="center" wrapText="1"/>
    </xf>
    <xf numFmtId="44" fontId="14" fillId="8" borderId="14" xfId="10" applyFont="1" applyFill="1" applyBorder="1" applyAlignment="1">
      <alignment horizontal="center" vertical="center" wrapText="1"/>
    </xf>
    <xf numFmtId="44" fontId="14" fillId="8" borderId="14" xfId="8" applyNumberFormat="1" applyFont="1" applyFill="1" applyBorder="1" applyAlignment="1">
      <alignment horizontal="center" vertical="center" wrapText="1"/>
    </xf>
    <xf numFmtId="0" fontId="6" fillId="0" borderId="28" xfId="8" applyFont="1" applyBorder="1" applyAlignment="1">
      <alignment horizontal="center" vertical="center" wrapText="1"/>
    </xf>
    <xf numFmtId="0" fontId="7" fillId="0" borderId="14" xfId="8" applyFont="1" applyBorder="1" applyAlignment="1">
      <alignment horizontal="center" vertical="center" wrapText="1"/>
    </xf>
    <xf numFmtId="0" fontId="7" fillId="8" borderId="14" xfId="8" applyFont="1" applyFill="1" applyBorder="1" applyAlignment="1">
      <alignment horizontal="center" vertical="center" wrapText="1"/>
    </xf>
    <xf numFmtId="49" fontId="6" fillId="0" borderId="0" xfId="8" applyNumberFormat="1" applyFont="1"/>
    <xf numFmtId="44" fontId="37" fillId="0" borderId="0" xfId="8" applyNumberFormat="1" applyFont="1"/>
    <xf numFmtId="44" fontId="14" fillId="8" borderId="14" xfId="8" applyNumberFormat="1" applyFont="1" applyFill="1" applyBorder="1" applyAlignment="1">
      <alignment horizontal="center" vertical="center"/>
    </xf>
    <xf numFmtId="0" fontId="14" fillId="8" borderId="14" xfId="9" applyFont="1" applyFill="1" applyBorder="1" applyAlignment="1">
      <alignment vertical="center" wrapText="1"/>
    </xf>
    <xf numFmtId="0" fontId="27" fillId="8" borderId="14" xfId="9" applyFont="1" applyFill="1" applyBorder="1" applyAlignment="1">
      <alignment horizontal="left" vertical="center" wrapText="1"/>
    </xf>
    <xf numFmtId="44" fontId="14" fillId="0" borderId="14" xfId="8" applyNumberFormat="1" applyFont="1" applyFill="1" applyBorder="1" applyAlignment="1">
      <alignment horizontal="left" vertical="center" wrapText="1"/>
    </xf>
    <xf numFmtId="0" fontId="7" fillId="0" borderId="39" xfId="1" applyFont="1" applyBorder="1" applyAlignment="1">
      <alignment horizontal="left" vertical="top" wrapText="1"/>
    </xf>
    <xf numFmtId="0" fontId="7" fillId="0" borderId="37" xfId="1" applyFont="1" applyBorder="1" applyAlignment="1">
      <alignment horizontal="left" vertical="top" wrapText="1"/>
    </xf>
    <xf numFmtId="0" fontId="6" fillId="0" borderId="23" xfId="1" applyFont="1" applyBorder="1" applyAlignment="1">
      <alignment horizontal="left" vertical="top" wrapText="1"/>
    </xf>
    <xf numFmtId="0" fontId="6" fillId="0" borderId="25" xfId="1" applyFont="1" applyBorder="1" applyAlignment="1">
      <alignment horizontal="left" vertical="top" wrapText="1"/>
    </xf>
    <xf numFmtId="0" fontId="6" fillId="0" borderId="23" xfId="1" applyFont="1" applyBorder="1" applyAlignment="1">
      <alignment horizontal="center" vertical="center"/>
    </xf>
    <xf numFmtId="0" fontId="6" fillId="0" borderId="25" xfId="1" applyFont="1" applyBorder="1" applyAlignment="1">
      <alignment horizontal="center" vertical="center"/>
    </xf>
    <xf numFmtId="0" fontId="6" fillId="0" borderId="23"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0" xfId="1" applyFont="1" applyBorder="1" applyAlignment="1">
      <alignment horizontal="left" vertical="center" wrapText="1"/>
    </xf>
    <xf numFmtId="0" fontId="6" fillId="0" borderId="38" xfId="1" applyFont="1" applyBorder="1" applyAlignment="1">
      <alignment horizontal="left" vertical="center" wrapText="1"/>
    </xf>
    <xf numFmtId="0" fontId="7" fillId="5" borderId="2" xfId="1" applyFont="1" applyFill="1" applyBorder="1" applyAlignment="1">
      <alignment horizontal="left" vertical="top" wrapText="1"/>
    </xf>
    <xf numFmtId="0" fontId="7" fillId="5" borderId="13" xfId="1" applyFont="1" applyFill="1" applyBorder="1" applyAlignment="1">
      <alignment horizontal="left" vertical="top" wrapText="1"/>
    </xf>
    <xf numFmtId="0" fontId="7" fillId="5" borderId="18" xfId="1" applyFont="1" applyFill="1" applyBorder="1" applyAlignment="1">
      <alignment horizontal="left" vertical="top" wrapText="1"/>
    </xf>
    <xf numFmtId="0" fontId="6" fillId="6" borderId="20" xfId="1" applyFont="1" applyFill="1" applyBorder="1" applyAlignment="1">
      <alignment horizontal="right" vertical="center" wrapText="1"/>
    </xf>
    <xf numFmtId="0" fontId="29" fillId="6" borderId="21" xfId="1" applyFont="1" applyFill="1" applyBorder="1" applyAlignment="1">
      <alignment wrapText="1"/>
    </xf>
    <xf numFmtId="0" fontId="7"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1" xfId="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left" vertical="center" wrapText="1"/>
    </xf>
    <xf numFmtId="0" fontId="7" fillId="0" borderId="22" xfId="1" applyFont="1" applyBorder="1" applyAlignment="1">
      <alignment horizontal="left" vertical="top" wrapText="1"/>
    </xf>
    <xf numFmtId="0" fontId="7" fillId="0" borderId="41" xfId="1" applyFont="1" applyBorder="1" applyAlignment="1">
      <alignment horizontal="left" vertical="top" wrapText="1"/>
    </xf>
    <xf numFmtId="0" fontId="6" fillId="0" borderId="30" xfId="1" applyFont="1" applyBorder="1" applyAlignment="1">
      <alignment horizontal="left" vertical="top" wrapText="1"/>
    </xf>
    <xf numFmtId="0" fontId="6" fillId="0" borderId="30" xfId="1" applyFont="1" applyBorder="1" applyAlignment="1">
      <alignment horizontal="center" vertical="center"/>
    </xf>
    <xf numFmtId="0" fontId="6" fillId="0" borderId="30" xfId="1" applyFont="1" applyBorder="1" applyAlignment="1">
      <alignment horizontal="center" vertical="center" wrapText="1"/>
    </xf>
    <xf numFmtId="0" fontId="6" fillId="0" borderId="24" xfId="1" applyFont="1" applyBorder="1" applyAlignment="1">
      <alignment horizontal="left" vertical="center" wrapText="1"/>
    </xf>
    <xf numFmtId="0" fontId="6" fillId="0" borderId="42" xfId="1" applyFont="1" applyBorder="1" applyAlignment="1">
      <alignment horizontal="left" vertical="center" wrapText="1"/>
    </xf>
    <xf numFmtId="0" fontId="28" fillId="0" borderId="0" xfId="1" applyFont="1" applyAlignment="1">
      <alignment horizontal="center"/>
    </xf>
    <xf numFmtId="0" fontId="7" fillId="0" borderId="4" xfId="1" applyFont="1" applyBorder="1" applyAlignment="1"/>
    <xf numFmtId="0" fontId="29" fillId="0" borderId="4" xfId="1" applyFont="1" applyBorder="1" applyAlignment="1"/>
    <xf numFmtId="0" fontId="29" fillId="0" borderId="5" xfId="1" applyFont="1" applyBorder="1" applyAlignment="1"/>
    <xf numFmtId="0" fontId="29" fillId="0" borderId="8" xfId="1" applyFont="1" applyBorder="1" applyAlignment="1"/>
    <xf numFmtId="0" fontId="29" fillId="0" borderId="9" xfId="1" applyFont="1" applyBorder="1" applyAlignment="1"/>
    <xf numFmtId="0" fontId="7" fillId="4" borderId="10"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11" xfId="1" applyFont="1" applyFill="1" applyBorder="1" applyAlignment="1">
      <alignment horizontal="center" vertical="center"/>
    </xf>
    <xf numFmtId="0" fontId="29" fillId="4" borderId="11" xfId="1" applyFont="1" applyFill="1" applyBorder="1" applyAlignment="1">
      <alignment horizontal="center" vertical="center"/>
    </xf>
    <xf numFmtId="0" fontId="7" fillId="4" borderId="12" xfId="1" applyFont="1" applyFill="1" applyBorder="1" applyAlignment="1">
      <alignment horizontal="center" vertical="center"/>
    </xf>
    <xf numFmtId="0" fontId="29" fillId="4" borderId="12" xfId="1" applyFont="1" applyFill="1" applyBorder="1" applyAlignment="1">
      <alignment horizontal="center" vertical="center"/>
    </xf>
    <xf numFmtId="0" fontId="7" fillId="5" borderId="2" xfId="1" applyFont="1" applyFill="1" applyBorder="1" applyAlignment="1">
      <alignment horizontal="left" vertical="center"/>
    </xf>
    <xf numFmtId="0" fontId="29" fillId="0" borderId="13" xfId="1" applyFont="1" applyBorder="1" applyAlignment="1">
      <alignment horizontal="left" vertical="center"/>
    </xf>
    <xf numFmtId="0" fontId="29" fillId="0" borderId="3" xfId="1" applyFont="1" applyBorder="1" applyAlignment="1">
      <alignment horizontal="left" vertical="center"/>
    </xf>
    <xf numFmtId="0" fontId="6" fillId="6" borderId="15" xfId="1" applyFont="1" applyFill="1" applyBorder="1" applyAlignment="1">
      <alignment horizontal="right" vertical="center" wrapText="1"/>
    </xf>
    <xf numFmtId="0" fontId="29" fillId="6" borderId="16" xfId="1" applyFont="1" applyFill="1" applyBorder="1" applyAlignment="1">
      <alignment wrapText="1"/>
    </xf>
    <xf numFmtId="0" fontId="29" fillId="6" borderId="17" xfId="1" applyFont="1" applyFill="1" applyBorder="1" applyAlignment="1">
      <alignment wrapText="1"/>
    </xf>
    <xf numFmtId="0" fontId="29" fillId="0" borderId="18" xfId="1" applyFont="1" applyBorder="1" applyAlignment="1">
      <alignment horizontal="left" vertical="top" wrapText="1"/>
    </xf>
    <xf numFmtId="44" fontId="5" fillId="0" borderId="14" xfId="12" applyFont="1" applyBorder="1" applyAlignment="1"/>
    <xf numFmtId="7" fontId="21" fillId="11" borderId="26" xfId="0" applyNumberFormat="1" applyFont="1" applyFill="1" applyBorder="1" applyAlignment="1">
      <alignment horizontal="center" wrapText="1"/>
    </xf>
    <xf numFmtId="7" fontId="21" fillId="11" borderId="28" xfId="0" applyNumberFormat="1" applyFont="1" applyFill="1" applyBorder="1" applyAlignment="1">
      <alignment horizontal="center" wrapText="1"/>
    </xf>
    <xf numFmtId="7" fontId="13" fillId="0" borderId="14" xfId="0" applyNumberFormat="1" applyFont="1" applyBorder="1" applyAlignment="1">
      <alignment horizontal="left"/>
    </xf>
    <xf numFmtId="7" fontId="15" fillId="0" borderId="14" xfId="11" applyNumberFormat="1" applyBorder="1" applyAlignment="1">
      <alignment horizontal="left"/>
    </xf>
    <xf numFmtId="7" fontId="20" fillId="0" borderId="14" xfId="11" applyNumberFormat="1" applyFont="1" applyBorder="1" applyAlignment="1">
      <alignment horizontal="left"/>
    </xf>
    <xf numFmtId="165" fontId="14" fillId="0" borderId="14" xfId="11" applyNumberFormat="1" applyFont="1" applyBorder="1" applyAlignment="1">
      <alignment horizontal="left"/>
    </xf>
    <xf numFmtId="0" fontId="5" fillId="0" borderId="30"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0" xfId="0" applyFont="1" applyBorder="1" applyAlignment="1">
      <alignment horizontal="center"/>
    </xf>
    <xf numFmtId="0" fontId="17" fillId="0" borderId="0" xfId="0" applyFont="1" applyBorder="1" applyAlignment="1">
      <alignment horizontal="left"/>
    </xf>
    <xf numFmtId="164" fontId="13" fillId="0" borderId="14" xfId="0" applyNumberFormat="1" applyFont="1" applyBorder="1" applyAlignment="1">
      <alignment horizontal="left"/>
    </xf>
    <xf numFmtId="0" fontId="6" fillId="0" borderId="26" xfId="8" applyFont="1" applyBorder="1" applyAlignment="1">
      <alignment horizontal="center" vertical="center" wrapText="1"/>
    </xf>
    <xf numFmtId="0" fontId="6" fillId="0" borderId="27" xfId="8" applyFont="1" applyBorder="1" applyAlignment="1">
      <alignment horizontal="center" vertical="center" wrapText="1"/>
    </xf>
    <xf numFmtId="0" fontId="6" fillId="0" borderId="28" xfId="8" applyFont="1" applyBorder="1" applyAlignment="1">
      <alignment horizontal="center" vertical="center" wrapText="1"/>
    </xf>
    <xf numFmtId="0" fontId="7" fillId="0" borderId="14" xfId="8" applyFont="1" applyBorder="1" applyAlignment="1">
      <alignment horizontal="center" vertical="center" wrapText="1"/>
    </xf>
    <xf numFmtId="0" fontId="6" fillId="0" borderId="0" xfId="8" applyFont="1" applyAlignment="1">
      <alignment horizontal="left"/>
    </xf>
    <xf numFmtId="14" fontId="30" fillId="0" borderId="0" xfId="8" applyNumberFormat="1" applyFont="1" applyAlignment="1">
      <alignment horizontal="center" vertical="top"/>
    </xf>
    <xf numFmtId="0" fontId="27" fillId="9" borderId="0" xfId="8" applyFont="1" applyFill="1" applyAlignment="1">
      <alignment horizontal="left" vertical="center"/>
    </xf>
    <xf numFmtId="0" fontId="7" fillId="0" borderId="0" xfId="8" applyFont="1" applyFill="1" applyAlignment="1">
      <alignment horizontal="left"/>
    </xf>
    <xf numFmtId="0" fontId="30" fillId="0" borderId="14" xfId="8" applyFont="1" applyBorder="1" applyAlignment="1">
      <alignment horizontal="center" vertical="center" wrapText="1"/>
    </xf>
  </cellXfs>
  <cellStyles count="17">
    <cellStyle name="Check Cell 2" xfId="2"/>
    <cellStyle name="Check Cell 3" xfId="3"/>
    <cellStyle name="Comma" xfId="16" builtinId="3"/>
    <cellStyle name="Currency" xfId="12" builtinId="4"/>
    <cellStyle name="Currency 2" xfId="4"/>
    <cellStyle name="Currency 2 2" xfId="10"/>
    <cellStyle name="Followed Hyperlink" xfId="13" builtinId="9" hidden="1"/>
    <cellStyle name="Followed Hyperlink" xfId="14" builtinId="9" hidden="1"/>
    <cellStyle name="Followed Hyperlink" xfId="15" builtinId="9" hidden="1"/>
    <cellStyle name="Hyperlink 2" xfId="5"/>
    <cellStyle name="Hyperlink 3" xfId="11"/>
    <cellStyle name="Neutral 2" xfId="6"/>
    <cellStyle name="Normal" xfId="0" builtinId="0"/>
    <cellStyle name="Normal 2" xfId="1"/>
    <cellStyle name="Normal 2 2" xfId="9"/>
    <cellStyle name="Normal 3"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der.delnavaz@lausd.net"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1"/>
  <sheetViews>
    <sheetView zoomScaleNormal="100" zoomScaleSheetLayoutView="100" workbookViewId="0">
      <selection activeCell="B21" sqref="B21:B22"/>
    </sheetView>
  </sheetViews>
  <sheetFormatPr defaultColWidth="8.85546875" defaultRowHeight="15" x14ac:dyDescent="0.25"/>
  <cols>
    <col min="1" max="1" width="23.28515625" style="57" customWidth="1"/>
    <col min="2" max="2" width="62.140625" style="57" customWidth="1"/>
    <col min="3" max="3" width="17.42578125" style="56" customWidth="1"/>
    <col min="4" max="4" width="22.42578125" style="59" customWidth="1"/>
    <col min="5" max="5" width="24.42578125" style="58" customWidth="1"/>
    <col min="6" max="256" width="8.85546875" style="57"/>
    <col min="257" max="257" width="23.28515625" style="57" customWidth="1"/>
    <col min="258" max="258" width="62.140625" style="57" customWidth="1"/>
    <col min="259" max="259" width="17.42578125" style="57" customWidth="1"/>
    <col min="260" max="260" width="22.42578125" style="57" customWidth="1"/>
    <col min="261" max="261" width="24.42578125" style="57" customWidth="1"/>
    <col min="262" max="512" width="8.85546875" style="57"/>
    <col min="513" max="513" width="23.28515625" style="57" customWidth="1"/>
    <col min="514" max="514" width="62.140625" style="57" customWidth="1"/>
    <col min="515" max="515" width="17.42578125" style="57" customWidth="1"/>
    <col min="516" max="516" width="22.42578125" style="57" customWidth="1"/>
    <col min="517" max="517" width="24.42578125" style="57" customWidth="1"/>
    <col min="518" max="768" width="8.85546875" style="57"/>
    <col min="769" max="769" width="23.28515625" style="57" customWidth="1"/>
    <col min="770" max="770" width="62.140625" style="57" customWidth="1"/>
    <col min="771" max="771" width="17.42578125" style="57" customWidth="1"/>
    <col min="772" max="772" width="22.42578125" style="57" customWidth="1"/>
    <col min="773" max="773" width="24.42578125" style="57" customWidth="1"/>
    <col min="774" max="1024" width="8.85546875" style="57"/>
    <col min="1025" max="1025" width="23.28515625" style="57" customWidth="1"/>
    <col min="1026" max="1026" width="62.140625" style="57" customWidth="1"/>
    <col min="1027" max="1027" width="17.42578125" style="57" customWidth="1"/>
    <col min="1028" max="1028" width="22.42578125" style="57" customWidth="1"/>
    <col min="1029" max="1029" width="24.42578125" style="57" customWidth="1"/>
    <col min="1030" max="1280" width="8.85546875" style="57"/>
    <col min="1281" max="1281" width="23.28515625" style="57" customWidth="1"/>
    <col min="1282" max="1282" width="62.140625" style="57" customWidth="1"/>
    <col min="1283" max="1283" width="17.42578125" style="57" customWidth="1"/>
    <col min="1284" max="1284" width="22.42578125" style="57" customWidth="1"/>
    <col min="1285" max="1285" width="24.42578125" style="57" customWidth="1"/>
    <col min="1286" max="1536" width="8.85546875" style="57"/>
    <col min="1537" max="1537" width="23.28515625" style="57" customWidth="1"/>
    <col min="1538" max="1538" width="62.140625" style="57" customWidth="1"/>
    <col min="1539" max="1539" width="17.42578125" style="57" customWidth="1"/>
    <col min="1540" max="1540" width="22.42578125" style="57" customWidth="1"/>
    <col min="1541" max="1541" width="24.42578125" style="57" customWidth="1"/>
    <col min="1542" max="1792" width="8.85546875" style="57"/>
    <col min="1793" max="1793" width="23.28515625" style="57" customWidth="1"/>
    <col min="1794" max="1794" width="62.140625" style="57" customWidth="1"/>
    <col min="1795" max="1795" width="17.42578125" style="57" customWidth="1"/>
    <col min="1796" max="1796" width="22.42578125" style="57" customWidth="1"/>
    <col min="1797" max="1797" width="24.42578125" style="57" customWidth="1"/>
    <col min="1798" max="2048" width="8.85546875" style="57"/>
    <col min="2049" max="2049" width="23.28515625" style="57" customWidth="1"/>
    <col min="2050" max="2050" width="62.140625" style="57" customWidth="1"/>
    <col min="2051" max="2051" width="17.42578125" style="57" customWidth="1"/>
    <col min="2052" max="2052" width="22.42578125" style="57" customWidth="1"/>
    <col min="2053" max="2053" width="24.42578125" style="57" customWidth="1"/>
    <col min="2054" max="2304" width="8.85546875" style="57"/>
    <col min="2305" max="2305" width="23.28515625" style="57" customWidth="1"/>
    <col min="2306" max="2306" width="62.140625" style="57" customWidth="1"/>
    <col min="2307" max="2307" width="17.42578125" style="57" customWidth="1"/>
    <col min="2308" max="2308" width="22.42578125" style="57" customWidth="1"/>
    <col min="2309" max="2309" width="24.42578125" style="57" customWidth="1"/>
    <col min="2310" max="2560" width="8.85546875" style="57"/>
    <col min="2561" max="2561" width="23.28515625" style="57" customWidth="1"/>
    <col min="2562" max="2562" width="62.140625" style="57" customWidth="1"/>
    <col min="2563" max="2563" width="17.42578125" style="57" customWidth="1"/>
    <col min="2564" max="2564" width="22.42578125" style="57" customWidth="1"/>
    <col min="2565" max="2565" width="24.42578125" style="57" customWidth="1"/>
    <col min="2566" max="2816" width="8.85546875" style="57"/>
    <col min="2817" max="2817" width="23.28515625" style="57" customWidth="1"/>
    <col min="2818" max="2818" width="62.140625" style="57" customWidth="1"/>
    <col min="2819" max="2819" width="17.42578125" style="57" customWidth="1"/>
    <col min="2820" max="2820" width="22.42578125" style="57" customWidth="1"/>
    <col min="2821" max="2821" width="24.42578125" style="57" customWidth="1"/>
    <col min="2822" max="3072" width="8.85546875" style="57"/>
    <col min="3073" max="3073" width="23.28515625" style="57" customWidth="1"/>
    <col min="3074" max="3074" width="62.140625" style="57" customWidth="1"/>
    <col min="3075" max="3075" width="17.42578125" style="57" customWidth="1"/>
    <col min="3076" max="3076" width="22.42578125" style="57" customWidth="1"/>
    <col min="3077" max="3077" width="24.42578125" style="57" customWidth="1"/>
    <col min="3078" max="3328" width="8.85546875" style="57"/>
    <col min="3329" max="3329" width="23.28515625" style="57" customWidth="1"/>
    <col min="3330" max="3330" width="62.140625" style="57" customWidth="1"/>
    <col min="3331" max="3331" width="17.42578125" style="57" customWidth="1"/>
    <col min="3332" max="3332" width="22.42578125" style="57" customWidth="1"/>
    <col min="3333" max="3333" width="24.42578125" style="57" customWidth="1"/>
    <col min="3334" max="3584" width="8.85546875" style="57"/>
    <col min="3585" max="3585" width="23.28515625" style="57" customWidth="1"/>
    <col min="3586" max="3586" width="62.140625" style="57" customWidth="1"/>
    <col min="3587" max="3587" width="17.42578125" style="57" customWidth="1"/>
    <col min="3588" max="3588" width="22.42578125" style="57" customWidth="1"/>
    <col min="3589" max="3589" width="24.42578125" style="57" customWidth="1"/>
    <col min="3590" max="3840" width="8.85546875" style="57"/>
    <col min="3841" max="3841" width="23.28515625" style="57" customWidth="1"/>
    <col min="3842" max="3842" width="62.140625" style="57" customWidth="1"/>
    <col min="3843" max="3843" width="17.42578125" style="57" customWidth="1"/>
    <col min="3844" max="3844" width="22.42578125" style="57" customWidth="1"/>
    <col min="3845" max="3845" width="24.42578125" style="57" customWidth="1"/>
    <col min="3846" max="4096" width="8.85546875" style="57"/>
    <col min="4097" max="4097" width="23.28515625" style="57" customWidth="1"/>
    <col min="4098" max="4098" width="62.140625" style="57" customWidth="1"/>
    <col min="4099" max="4099" width="17.42578125" style="57" customWidth="1"/>
    <col min="4100" max="4100" width="22.42578125" style="57" customWidth="1"/>
    <col min="4101" max="4101" width="24.42578125" style="57" customWidth="1"/>
    <col min="4102" max="4352" width="8.85546875" style="57"/>
    <col min="4353" max="4353" width="23.28515625" style="57" customWidth="1"/>
    <col min="4354" max="4354" width="62.140625" style="57" customWidth="1"/>
    <col min="4355" max="4355" width="17.42578125" style="57" customWidth="1"/>
    <col min="4356" max="4356" width="22.42578125" style="57" customWidth="1"/>
    <col min="4357" max="4357" width="24.42578125" style="57" customWidth="1"/>
    <col min="4358" max="4608" width="8.85546875" style="57"/>
    <col min="4609" max="4609" width="23.28515625" style="57" customWidth="1"/>
    <col min="4610" max="4610" width="62.140625" style="57" customWidth="1"/>
    <col min="4611" max="4611" width="17.42578125" style="57" customWidth="1"/>
    <col min="4612" max="4612" width="22.42578125" style="57" customWidth="1"/>
    <col min="4613" max="4613" width="24.42578125" style="57" customWidth="1"/>
    <col min="4614" max="4864" width="8.85546875" style="57"/>
    <col min="4865" max="4865" width="23.28515625" style="57" customWidth="1"/>
    <col min="4866" max="4866" width="62.140625" style="57" customWidth="1"/>
    <col min="4867" max="4867" width="17.42578125" style="57" customWidth="1"/>
    <col min="4868" max="4868" width="22.42578125" style="57" customWidth="1"/>
    <col min="4869" max="4869" width="24.42578125" style="57" customWidth="1"/>
    <col min="4870" max="5120" width="8.85546875" style="57"/>
    <col min="5121" max="5121" width="23.28515625" style="57" customWidth="1"/>
    <col min="5122" max="5122" width="62.140625" style="57" customWidth="1"/>
    <col min="5123" max="5123" width="17.42578125" style="57" customWidth="1"/>
    <col min="5124" max="5124" width="22.42578125" style="57" customWidth="1"/>
    <col min="5125" max="5125" width="24.42578125" style="57" customWidth="1"/>
    <col min="5126" max="5376" width="8.85546875" style="57"/>
    <col min="5377" max="5377" width="23.28515625" style="57" customWidth="1"/>
    <col min="5378" max="5378" width="62.140625" style="57" customWidth="1"/>
    <col min="5379" max="5379" width="17.42578125" style="57" customWidth="1"/>
    <col min="5380" max="5380" width="22.42578125" style="57" customWidth="1"/>
    <col min="5381" max="5381" width="24.42578125" style="57" customWidth="1"/>
    <col min="5382" max="5632" width="8.85546875" style="57"/>
    <col min="5633" max="5633" width="23.28515625" style="57" customWidth="1"/>
    <col min="5634" max="5634" width="62.140625" style="57" customWidth="1"/>
    <col min="5635" max="5635" width="17.42578125" style="57" customWidth="1"/>
    <col min="5636" max="5636" width="22.42578125" style="57" customWidth="1"/>
    <col min="5637" max="5637" width="24.42578125" style="57" customWidth="1"/>
    <col min="5638" max="5888" width="8.85546875" style="57"/>
    <col min="5889" max="5889" width="23.28515625" style="57" customWidth="1"/>
    <col min="5890" max="5890" width="62.140625" style="57" customWidth="1"/>
    <col min="5891" max="5891" width="17.42578125" style="57" customWidth="1"/>
    <col min="5892" max="5892" width="22.42578125" style="57" customWidth="1"/>
    <col min="5893" max="5893" width="24.42578125" style="57" customWidth="1"/>
    <col min="5894" max="6144" width="8.85546875" style="57"/>
    <col min="6145" max="6145" width="23.28515625" style="57" customWidth="1"/>
    <col min="6146" max="6146" width="62.140625" style="57" customWidth="1"/>
    <col min="6147" max="6147" width="17.42578125" style="57" customWidth="1"/>
    <col min="6148" max="6148" width="22.42578125" style="57" customWidth="1"/>
    <col min="6149" max="6149" width="24.42578125" style="57" customWidth="1"/>
    <col min="6150" max="6400" width="8.85546875" style="57"/>
    <col min="6401" max="6401" width="23.28515625" style="57" customWidth="1"/>
    <col min="6402" max="6402" width="62.140625" style="57" customWidth="1"/>
    <col min="6403" max="6403" width="17.42578125" style="57" customWidth="1"/>
    <col min="6404" max="6404" width="22.42578125" style="57" customWidth="1"/>
    <col min="6405" max="6405" width="24.42578125" style="57" customWidth="1"/>
    <col min="6406" max="6656" width="8.85546875" style="57"/>
    <col min="6657" max="6657" width="23.28515625" style="57" customWidth="1"/>
    <col min="6658" max="6658" width="62.140625" style="57" customWidth="1"/>
    <col min="6659" max="6659" width="17.42578125" style="57" customWidth="1"/>
    <col min="6660" max="6660" width="22.42578125" style="57" customWidth="1"/>
    <col min="6661" max="6661" width="24.42578125" style="57" customWidth="1"/>
    <col min="6662" max="6912" width="8.85546875" style="57"/>
    <col min="6913" max="6913" width="23.28515625" style="57" customWidth="1"/>
    <col min="6914" max="6914" width="62.140625" style="57" customWidth="1"/>
    <col min="6915" max="6915" width="17.42578125" style="57" customWidth="1"/>
    <col min="6916" max="6916" width="22.42578125" style="57" customWidth="1"/>
    <col min="6917" max="6917" width="24.42578125" style="57" customWidth="1"/>
    <col min="6918" max="7168" width="8.85546875" style="57"/>
    <col min="7169" max="7169" width="23.28515625" style="57" customWidth="1"/>
    <col min="7170" max="7170" width="62.140625" style="57" customWidth="1"/>
    <col min="7171" max="7171" width="17.42578125" style="57" customWidth="1"/>
    <col min="7172" max="7172" width="22.42578125" style="57" customWidth="1"/>
    <col min="7173" max="7173" width="24.42578125" style="57" customWidth="1"/>
    <col min="7174" max="7424" width="8.85546875" style="57"/>
    <col min="7425" max="7425" width="23.28515625" style="57" customWidth="1"/>
    <col min="7426" max="7426" width="62.140625" style="57" customWidth="1"/>
    <col min="7427" max="7427" width="17.42578125" style="57" customWidth="1"/>
    <col min="7428" max="7428" width="22.42578125" style="57" customWidth="1"/>
    <col min="7429" max="7429" width="24.42578125" style="57" customWidth="1"/>
    <col min="7430" max="7680" width="8.85546875" style="57"/>
    <col min="7681" max="7681" width="23.28515625" style="57" customWidth="1"/>
    <col min="7682" max="7682" width="62.140625" style="57" customWidth="1"/>
    <col min="7683" max="7683" width="17.42578125" style="57" customWidth="1"/>
    <col min="7684" max="7684" width="22.42578125" style="57" customWidth="1"/>
    <col min="7685" max="7685" width="24.42578125" style="57" customWidth="1"/>
    <col min="7686" max="7936" width="8.85546875" style="57"/>
    <col min="7937" max="7937" width="23.28515625" style="57" customWidth="1"/>
    <col min="7938" max="7938" width="62.140625" style="57" customWidth="1"/>
    <col min="7939" max="7939" width="17.42578125" style="57" customWidth="1"/>
    <col min="7940" max="7940" width="22.42578125" style="57" customWidth="1"/>
    <col min="7941" max="7941" width="24.42578125" style="57" customWidth="1"/>
    <col min="7942" max="8192" width="8.85546875" style="57"/>
    <col min="8193" max="8193" width="23.28515625" style="57" customWidth="1"/>
    <col min="8194" max="8194" width="62.140625" style="57" customWidth="1"/>
    <col min="8195" max="8195" width="17.42578125" style="57" customWidth="1"/>
    <col min="8196" max="8196" width="22.42578125" style="57" customWidth="1"/>
    <col min="8197" max="8197" width="24.42578125" style="57" customWidth="1"/>
    <col min="8198" max="8448" width="8.85546875" style="57"/>
    <col min="8449" max="8449" width="23.28515625" style="57" customWidth="1"/>
    <col min="8450" max="8450" width="62.140625" style="57" customWidth="1"/>
    <col min="8451" max="8451" width="17.42578125" style="57" customWidth="1"/>
    <col min="8452" max="8452" width="22.42578125" style="57" customWidth="1"/>
    <col min="8453" max="8453" width="24.42578125" style="57" customWidth="1"/>
    <col min="8454" max="8704" width="8.85546875" style="57"/>
    <col min="8705" max="8705" width="23.28515625" style="57" customWidth="1"/>
    <col min="8706" max="8706" width="62.140625" style="57" customWidth="1"/>
    <col min="8707" max="8707" width="17.42578125" style="57" customWidth="1"/>
    <col min="8708" max="8708" width="22.42578125" style="57" customWidth="1"/>
    <col min="8709" max="8709" width="24.42578125" style="57" customWidth="1"/>
    <col min="8710" max="8960" width="8.85546875" style="57"/>
    <col min="8961" max="8961" width="23.28515625" style="57" customWidth="1"/>
    <col min="8962" max="8962" width="62.140625" style="57" customWidth="1"/>
    <col min="8963" max="8963" width="17.42578125" style="57" customWidth="1"/>
    <col min="8964" max="8964" width="22.42578125" style="57" customWidth="1"/>
    <col min="8965" max="8965" width="24.42578125" style="57" customWidth="1"/>
    <col min="8966" max="9216" width="8.85546875" style="57"/>
    <col min="9217" max="9217" width="23.28515625" style="57" customWidth="1"/>
    <col min="9218" max="9218" width="62.140625" style="57" customWidth="1"/>
    <col min="9219" max="9219" width="17.42578125" style="57" customWidth="1"/>
    <col min="9220" max="9220" width="22.42578125" style="57" customWidth="1"/>
    <col min="9221" max="9221" width="24.42578125" style="57" customWidth="1"/>
    <col min="9222" max="9472" width="8.85546875" style="57"/>
    <col min="9473" max="9473" width="23.28515625" style="57" customWidth="1"/>
    <col min="9474" max="9474" width="62.140625" style="57" customWidth="1"/>
    <col min="9475" max="9475" width="17.42578125" style="57" customWidth="1"/>
    <col min="9476" max="9476" width="22.42578125" style="57" customWidth="1"/>
    <col min="9477" max="9477" width="24.42578125" style="57" customWidth="1"/>
    <col min="9478" max="9728" width="8.85546875" style="57"/>
    <col min="9729" max="9729" width="23.28515625" style="57" customWidth="1"/>
    <col min="9730" max="9730" width="62.140625" style="57" customWidth="1"/>
    <col min="9731" max="9731" width="17.42578125" style="57" customWidth="1"/>
    <col min="9732" max="9732" width="22.42578125" style="57" customWidth="1"/>
    <col min="9733" max="9733" width="24.42578125" style="57" customWidth="1"/>
    <col min="9734" max="9984" width="8.85546875" style="57"/>
    <col min="9985" max="9985" width="23.28515625" style="57" customWidth="1"/>
    <col min="9986" max="9986" width="62.140625" style="57" customWidth="1"/>
    <col min="9987" max="9987" width="17.42578125" style="57" customWidth="1"/>
    <col min="9988" max="9988" width="22.42578125" style="57" customWidth="1"/>
    <col min="9989" max="9989" width="24.42578125" style="57" customWidth="1"/>
    <col min="9990" max="10240" width="8.85546875" style="57"/>
    <col min="10241" max="10241" width="23.28515625" style="57" customWidth="1"/>
    <col min="10242" max="10242" width="62.140625" style="57" customWidth="1"/>
    <col min="10243" max="10243" width="17.42578125" style="57" customWidth="1"/>
    <col min="10244" max="10244" width="22.42578125" style="57" customWidth="1"/>
    <col min="10245" max="10245" width="24.42578125" style="57" customWidth="1"/>
    <col min="10246" max="10496" width="8.85546875" style="57"/>
    <col min="10497" max="10497" width="23.28515625" style="57" customWidth="1"/>
    <col min="10498" max="10498" width="62.140625" style="57" customWidth="1"/>
    <col min="10499" max="10499" width="17.42578125" style="57" customWidth="1"/>
    <col min="10500" max="10500" width="22.42578125" style="57" customWidth="1"/>
    <col min="10501" max="10501" width="24.42578125" style="57" customWidth="1"/>
    <col min="10502" max="10752" width="8.85546875" style="57"/>
    <col min="10753" max="10753" width="23.28515625" style="57" customWidth="1"/>
    <col min="10754" max="10754" width="62.140625" style="57" customWidth="1"/>
    <col min="10755" max="10755" width="17.42578125" style="57" customWidth="1"/>
    <col min="10756" max="10756" width="22.42578125" style="57" customWidth="1"/>
    <col min="10757" max="10757" width="24.42578125" style="57" customWidth="1"/>
    <col min="10758" max="11008" width="8.85546875" style="57"/>
    <col min="11009" max="11009" width="23.28515625" style="57" customWidth="1"/>
    <col min="11010" max="11010" width="62.140625" style="57" customWidth="1"/>
    <col min="11011" max="11011" width="17.42578125" style="57" customWidth="1"/>
    <col min="11012" max="11012" width="22.42578125" style="57" customWidth="1"/>
    <col min="11013" max="11013" width="24.42578125" style="57" customWidth="1"/>
    <col min="11014" max="11264" width="8.85546875" style="57"/>
    <col min="11265" max="11265" width="23.28515625" style="57" customWidth="1"/>
    <col min="11266" max="11266" width="62.140625" style="57" customWidth="1"/>
    <col min="11267" max="11267" width="17.42578125" style="57" customWidth="1"/>
    <col min="11268" max="11268" width="22.42578125" style="57" customWidth="1"/>
    <col min="11269" max="11269" width="24.42578125" style="57" customWidth="1"/>
    <col min="11270" max="11520" width="8.85546875" style="57"/>
    <col min="11521" max="11521" width="23.28515625" style="57" customWidth="1"/>
    <col min="11522" max="11522" width="62.140625" style="57" customWidth="1"/>
    <col min="11523" max="11523" width="17.42578125" style="57" customWidth="1"/>
    <col min="11524" max="11524" width="22.42578125" style="57" customWidth="1"/>
    <col min="11525" max="11525" width="24.42578125" style="57" customWidth="1"/>
    <col min="11526" max="11776" width="8.85546875" style="57"/>
    <col min="11777" max="11777" width="23.28515625" style="57" customWidth="1"/>
    <col min="11778" max="11778" width="62.140625" style="57" customWidth="1"/>
    <col min="11779" max="11779" width="17.42578125" style="57" customWidth="1"/>
    <col min="11780" max="11780" width="22.42578125" style="57" customWidth="1"/>
    <col min="11781" max="11781" width="24.42578125" style="57" customWidth="1"/>
    <col min="11782" max="12032" width="8.85546875" style="57"/>
    <col min="12033" max="12033" width="23.28515625" style="57" customWidth="1"/>
    <col min="12034" max="12034" width="62.140625" style="57" customWidth="1"/>
    <col min="12035" max="12035" width="17.42578125" style="57" customWidth="1"/>
    <col min="12036" max="12036" width="22.42578125" style="57" customWidth="1"/>
    <col min="12037" max="12037" width="24.42578125" style="57" customWidth="1"/>
    <col min="12038" max="12288" width="8.85546875" style="57"/>
    <col min="12289" max="12289" width="23.28515625" style="57" customWidth="1"/>
    <col min="12290" max="12290" width="62.140625" style="57" customWidth="1"/>
    <col min="12291" max="12291" width="17.42578125" style="57" customWidth="1"/>
    <col min="12292" max="12292" width="22.42578125" style="57" customWidth="1"/>
    <col min="12293" max="12293" width="24.42578125" style="57" customWidth="1"/>
    <col min="12294" max="12544" width="8.85546875" style="57"/>
    <col min="12545" max="12545" width="23.28515625" style="57" customWidth="1"/>
    <col min="12546" max="12546" width="62.140625" style="57" customWidth="1"/>
    <col min="12547" max="12547" width="17.42578125" style="57" customWidth="1"/>
    <col min="12548" max="12548" width="22.42578125" style="57" customWidth="1"/>
    <col min="12549" max="12549" width="24.42578125" style="57" customWidth="1"/>
    <col min="12550" max="12800" width="8.85546875" style="57"/>
    <col min="12801" max="12801" width="23.28515625" style="57" customWidth="1"/>
    <col min="12802" max="12802" width="62.140625" style="57" customWidth="1"/>
    <col min="12803" max="12803" width="17.42578125" style="57" customWidth="1"/>
    <col min="12804" max="12804" width="22.42578125" style="57" customWidth="1"/>
    <col min="12805" max="12805" width="24.42578125" style="57" customWidth="1"/>
    <col min="12806" max="13056" width="8.85546875" style="57"/>
    <col min="13057" max="13057" width="23.28515625" style="57" customWidth="1"/>
    <col min="13058" max="13058" width="62.140625" style="57" customWidth="1"/>
    <col min="13059" max="13059" width="17.42578125" style="57" customWidth="1"/>
    <col min="13060" max="13060" width="22.42578125" style="57" customWidth="1"/>
    <col min="13061" max="13061" width="24.42578125" style="57" customWidth="1"/>
    <col min="13062" max="13312" width="8.85546875" style="57"/>
    <col min="13313" max="13313" width="23.28515625" style="57" customWidth="1"/>
    <col min="13314" max="13314" width="62.140625" style="57" customWidth="1"/>
    <col min="13315" max="13315" width="17.42578125" style="57" customWidth="1"/>
    <col min="13316" max="13316" width="22.42578125" style="57" customWidth="1"/>
    <col min="13317" max="13317" width="24.42578125" style="57" customWidth="1"/>
    <col min="13318" max="13568" width="8.85546875" style="57"/>
    <col min="13569" max="13569" width="23.28515625" style="57" customWidth="1"/>
    <col min="13570" max="13570" width="62.140625" style="57" customWidth="1"/>
    <col min="13571" max="13571" width="17.42578125" style="57" customWidth="1"/>
    <col min="13572" max="13572" width="22.42578125" style="57" customWidth="1"/>
    <col min="13573" max="13573" width="24.42578125" style="57" customWidth="1"/>
    <col min="13574" max="13824" width="8.85546875" style="57"/>
    <col min="13825" max="13825" width="23.28515625" style="57" customWidth="1"/>
    <col min="13826" max="13826" width="62.140625" style="57" customWidth="1"/>
    <col min="13827" max="13827" width="17.42578125" style="57" customWidth="1"/>
    <col min="13828" max="13828" width="22.42578125" style="57" customWidth="1"/>
    <col min="13829" max="13829" width="24.42578125" style="57" customWidth="1"/>
    <col min="13830" max="14080" width="8.85546875" style="57"/>
    <col min="14081" max="14081" width="23.28515625" style="57" customWidth="1"/>
    <col min="14082" max="14082" width="62.140625" style="57" customWidth="1"/>
    <col min="14083" max="14083" width="17.42578125" style="57" customWidth="1"/>
    <col min="14084" max="14084" width="22.42578125" style="57" customWidth="1"/>
    <col min="14085" max="14085" width="24.42578125" style="57" customWidth="1"/>
    <col min="14086" max="14336" width="8.85546875" style="57"/>
    <col min="14337" max="14337" width="23.28515625" style="57" customWidth="1"/>
    <col min="14338" max="14338" width="62.140625" style="57" customWidth="1"/>
    <col min="14339" max="14339" width="17.42578125" style="57" customWidth="1"/>
    <col min="14340" max="14340" width="22.42578125" style="57" customWidth="1"/>
    <col min="14341" max="14341" width="24.42578125" style="57" customWidth="1"/>
    <col min="14342" max="14592" width="8.85546875" style="57"/>
    <col min="14593" max="14593" width="23.28515625" style="57" customWidth="1"/>
    <col min="14594" max="14594" width="62.140625" style="57" customWidth="1"/>
    <col min="14595" max="14595" width="17.42578125" style="57" customWidth="1"/>
    <col min="14596" max="14596" width="22.42578125" style="57" customWidth="1"/>
    <col min="14597" max="14597" width="24.42578125" style="57" customWidth="1"/>
    <col min="14598" max="14848" width="8.85546875" style="57"/>
    <col min="14849" max="14849" width="23.28515625" style="57" customWidth="1"/>
    <col min="14850" max="14850" width="62.140625" style="57" customWidth="1"/>
    <col min="14851" max="14851" width="17.42578125" style="57" customWidth="1"/>
    <col min="14852" max="14852" width="22.42578125" style="57" customWidth="1"/>
    <col min="14853" max="14853" width="24.42578125" style="57" customWidth="1"/>
    <col min="14854" max="15104" width="8.85546875" style="57"/>
    <col min="15105" max="15105" width="23.28515625" style="57" customWidth="1"/>
    <col min="15106" max="15106" width="62.140625" style="57" customWidth="1"/>
    <col min="15107" max="15107" width="17.42578125" style="57" customWidth="1"/>
    <col min="15108" max="15108" width="22.42578125" style="57" customWidth="1"/>
    <col min="15109" max="15109" width="24.42578125" style="57" customWidth="1"/>
    <col min="15110" max="15360" width="8.85546875" style="57"/>
    <col min="15361" max="15361" width="23.28515625" style="57" customWidth="1"/>
    <col min="15362" max="15362" width="62.140625" style="57" customWidth="1"/>
    <col min="15363" max="15363" width="17.42578125" style="57" customWidth="1"/>
    <col min="15364" max="15364" width="22.42578125" style="57" customWidth="1"/>
    <col min="15365" max="15365" width="24.42578125" style="57" customWidth="1"/>
    <col min="15366" max="15616" width="8.85546875" style="57"/>
    <col min="15617" max="15617" width="23.28515625" style="57" customWidth="1"/>
    <col min="15618" max="15618" width="62.140625" style="57" customWidth="1"/>
    <col min="15619" max="15619" width="17.42578125" style="57" customWidth="1"/>
    <col min="15620" max="15620" width="22.42578125" style="57" customWidth="1"/>
    <col min="15621" max="15621" width="24.42578125" style="57" customWidth="1"/>
    <col min="15622" max="15872" width="8.85546875" style="57"/>
    <col min="15873" max="15873" width="23.28515625" style="57" customWidth="1"/>
    <col min="15874" max="15874" width="62.140625" style="57" customWidth="1"/>
    <col min="15875" max="15875" width="17.42578125" style="57" customWidth="1"/>
    <col min="15876" max="15876" width="22.42578125" style="57" customWidth="1"/>
    <col min="15877" max="15877" width="24.42578125" style="57" customWidth="1"/>
    <col min="15878" max="16128" width="8.85546875" style="57"/>
    <col min="16129" max="16129" width="23.28515625" style="57" customWidth="1"/>
    <col min="16130" max="16130" width="62.140625" style="57" customWidth="1"/>
    <col min="16131" max="16131" width="17.42578125" style="57" customWidth="1"/>
    <col min="16132" max="16132" width="22.42578125" style="57" customWidth="1"/>
    <col min="16133" max="16133" width="24.42578125" style="57" customWidth="1"/>
    <col min="16134" max="16384" width="8.85546875" style="57"/>
  </cols>
  <sheetData>
    <row r="1" spans="1:6" ht="15.75" x14ac:dyDescent="0.25">
      <c r="A1" s="195" t="s">
        <v>0</v>
      </c>
      <c r="B1" s="195"/>
      <c r="C1" s="195"/>
      <c r="D1" s="195"/>
      <c r="E1" s="195"/>
    </row>
    <row r="3" spans="1:6" ht="15.75" thickBot="1" x14ac:dyDescent="0.3"/>
    <row r="4" spans="1:6" ht="24" customHeight="1" x14ac:dyDescent="0.25">
      <c r="A4" s="61" t="s">
        <v>1</v>
      </c>
      <c r="B4" s="63" t="s">
        <v>2</v>
      </c>
      <c r="C4" s="196" t="s">
        <v>190</v>
      </c>
      <c r="D4" s="197"/>
      <c r="E4" s="198"/>
    </row>
    <row r="5" spans="1:6" ht="24.75" customHeight="1" thickBot="1" x14ac:dyDescent="0.3">
      <c r="A5" s="62" t="s">
        <v>3</v>
      </c>
      <c r="B5" s="60" t="s">
        <v>4</v>
      </c>
      <c r="C5" s="199"/>
      <c r="D5" s="199"/>
      <c r="E5" s="200"/>
    </row>
    <row r="6" spans="1:6" x14ac:dyDescent="0.25">
      <c r="A6" s="201" t="s">
        <v>5</v>
      </c>
      <c r="B6" s="202" t="s">
        <v>6</v>
      </c>
      <c r="C6" s="202" t="s">
        <v>7</v>
      </c>
      <c r="D6" s="203" t="s">
        <v>8</v>
      </c>
      <c r="E6" s="205" t="s">
        <v>9</v>
      </c>
    </row>
    <row r="7" spans="1:6" ht="15.75" thickBot="1" x14ac:dyDescent="0.3">
      <c r="A7" s="201"/>
      <c r="B7" s="202"/>
      <c r="C7" s="202"/>
      <c r="D7" s="204"/>
      <c r="E7" s="206"/>
    </row>
    <row r="8" spans="1:6" x14ac:dyDescent="0.25">
      <c r="A8" s="207" t="s">
        <v>10</v>
      </c>
      <c r="B8" s="208"/>
      <c r="C8" s="208"/>
      <c r="D8" s="208"/>
      <c r="E8" s="209"/>
    </row>
    <row r="9" spans="1:6" ht="24" customHeight="1" x14ac:dyDescent="0.25">
      <c r="A9" s="66" t="s">
        <v>11</v>
      </c>
      <c r="B9" s="66" t="s">
        <v>11</v>
      </c>
      <c r="C9" s="66" t="s">
        <v>11</v>
      </c>
      <c r="D9" s="66" t="s">
        <v>11</v>
      </c>
      <c r="E9" s="66" t="s">
        <v>11</v>
      </c>
      <c r="F9" s="67"/>
    </row>
    <row r="10" spans="1:6" ht="6.75" customHeight="1" thickBot="1" x14ac:dyDescent="0.3">
      <c r="A10" s="210"/>
      <c r="B10" s="211"/>
      <c r="C10" s="211"/>
      <c r="D10" s="211"/>
      <c r="E10" s="212"/>
    </row>
    <row r="11" spans="1:6" x14ac:dyDescent="0.25">
      <c r="A11" s="178" t="s">
        <v>12</v>
      </c>
      <c r="B11" s="179"/>
      <c r="C11" s="179"/>
      <c r="D11" s="179"/>
      <c r="E11" s="213"/>
    </row>
    <row r="12" spans="1:6" ht="409.5" customHeight="1" thickBot="1" x14ac:dyDescent="0.3">
      <c r="A12" s="68" t="s">
        <v>13</v>
      </c>
      <c r="B12" s="64" t="s">
        <v>191</v>
      </c>
      <c r="C12" s="69" t="s">
        <v>17</v>
      </c>
      <c r="D12" s="70" t="s">
        <v>14</v>
      </c>
      <c r="E12" s="71" t="s">
        <v>15</v>
      </c>
    </row>
    <row r="13" spans="1:6" ht="6" customHeight="1" thickBot="1" x14ac:dyDescent="0.3">
      <c r="A13" s="181"/>
      <c r="B13" s="182"/>
      <c r="C13" s="182"/>
      <c r="D13" s="182"/>
      <c r="E13" s="182"/>
    </row>
    <row r="14" spans="1:6" ht="26.25" customHeight="1" x14ac:dyDescent="0.25">
      <c r="A14" s="178" t="s">
        <v>16</v>
      </c>
      <c r="B14" s="179"/>
      <c r="C14" s="179"/>
      <c r="D14" s="179"/>
      <c r="E14" s="213"/>
    </row>
    <row r="15" spans="1:6" ht="114.75" customHeight="1" thickBot="1" x14ac:dyDescent="0.3">
      <c r="A15" s="72"/>
      <c r="B15" s="64" t="s">
        <v>192</v>
      </c>
      <c r="C15" s="73" t="s">
        <v>17</v>
      </c>
      <c r="D15" s="70" t="s">
        <v>18</v>
      </c>
      <c r="E15" s="74" t="s">
        <v>19</v>
      </c>
    </row>
    <row r="16" spans="1:6" ht="6.75" customHeight="1" thickBot="1" x14ac:dyDescent="0.3">
      <c r="A16" s="181"/>
      <c r="B16" s="182"/>
      <c r="C16" s="182"/>
      <c r="D16" s="182"/>
      <c r="E16" s="182"/>
    </row>
    <row r="17" spans="1:5" x14ac:dyDescent="0.25">
      <c r="A17" s="178" t="s">
        <v>20</v>
      </c>
      <c r="B17" s="179"/>
      <c r="C17" s="179"/>
      <c r="D17" s="179"/>
      <c r="E17" s="180"/>
    </row>
    <row r="18" spans="1:5" ht="147.75" customHeight="1" thickBot="1" x14ac:dyDescent="0.3">
      <c r="A18" s="72" t="s">
        <v>13</v>
      </c>
      <c r="B18" s="64" t="s">
        <v>193</v>
      </c>
      <c r="C18" s="73" t="s">
        <v>17</v>
      </c>
      <c r="D18" s="70" t="s">
        <v>21</v>
      </c>
      <c r="E18" s="74" t="s">
        <v>22</v>
      </c>
    </row>
    <row r="19" spans="1:5" ht="6.75" customHeight="1" thickBot="1" x14ac:dyDescent="0.3">
      <c r="A19" s="181"/>
      <c r="B19" s="182"/>
      <c r="C19" s="182"/>
      <c r="D19" s="182"/>
      <c r="E19" s="182"/>
    </row>
    <row r="20" spans="1:5" x14ac:dyDescent="0.25">
      <c r="A20" s="178" t="s">
        <v>23</v>
      </c>
      <c r="B20" s="179"/>
      <c r="C20" s="179"/>
      <c r="D20" s="179"/>
      <c r="E20" s="180"/>
    </row>
    <row r="21" spans="1:5" ht="409.5" customHeight="1" x14ac:dyDescent="0.25">
      <c r="A21" s="188" t="s">
        <v>24</v>
      </c>
      <c r="B21" s="190" t="s">
        <v>229</v>
      </c>
      <c r="C21" s="191" t="s">
        <v>25</v>
      </c>
      <c r="D21" s="192" t="s">
        <v>26</v>
      </c>
      <c r="E21" s="193" t="s">
        <v>27</v>
      </c>
    </row>
    <row r="22" spans="1:5" ht="66" customHeight="1" thickBot="1" x14ac:dyDescent="0.3">
      <c r="A22" s="189"/>
      <c r="B22" s="171"/>
      <c r="C22" s="173"/>
      <c r="D22" s="175"/>
      <c r="E22" s="194"/>
    </row>
    <row r="23" spans="1:5" ht="409.5" customHeight="1" x14ac:dyDescent="0.25">
      <c r="A23" s="77" t="s">
        <v>28</v>
      </c>
      <c r="B23" s="65" t="s">
        <v>194</v>
      </c>
      <c r="C23" s="154" t="s">
        <v>25</v>
      </c>
      <c r="D23" s="78" t="s">
        <v>29</v>
      </c>
      <c r="E23" s="79" t="s">
        <v>30</v>
      </c>
    </row>
    <row r="24" spans="1:5" ht="106.5" customHeight="1" thickBot="1" x14ac:dyDescent="0.3">
      <c r="A24" s="80" t="s">
        <v>28</v>
      </c>
      <c r="B24" s="153" t="s">
        <v>195</v>
      </c>
      <c r="C24" s="76" t="s">
        <v>25</v>
      </c>
      <c r="D24" s="155" t="s">
        <v>31</v>
      </c>
      <c r="E24" s="71" t="s">
        <v>32</v>
      </c>
    </row>
    <row r="25" spans="1:5" ht="409.5" customHeight="1" x14ac:dyDescent="0.25">
      <c r="A25" s="168" t="s">
        <v>33</v>
      </c>
      <c r="B25" s="170" t="s">
        <v>215</v>
      </c>
      <c r="C25" s="172" t="s">
        <v>34</v>
      </c>
      <c r="D25" s="174" t="s">
        <v>35</v>
      </c>
      <c r="E25" s="176" t="s">
        <v>36</v>
      </c>
    </row>
    <row r="26" spans="1:5" ht="409.5" customHeight="1" x14ac:dyDescent="0.25">
      <c r="A26" s="183"/>
      <c r="B26" s="184"/>
      <c r="C26" s="185"/>
      <c r="D26" s="186"/>
      <c r="E26" s="187"/>
    </row>
    <row r="27" spans="1:5" ht="246.75" customHeight="1" thickBot="1" x14ac:dyDescent="0.3">
      <c r="A27" s="169"/>
      <c r="B27" s="171"/>
      <c r="C27" s="173"/>
      <c r="D27" s="175"/>
      <c r="E27" s="177"/>
    </row>
    <row r="28" spans="1:5" ht="308.25" customHeight="1" thickBot="1" x14ac:dyDescent="0.3">
      <c r="A28" s="75" t="s">
        <v>37</v>
      </c>
      <c r="B28" s="136" t="s">
        <v>214</v>
      </c>
      <c r="C28" s="76" t="s">
        <v>25</v>
      </c>
      <c r="D28" s="70" t="s">
        <v>38</v>
      </c>
      <c r="E28" s="71" t="s">
        <v>39</v>
      </c>
    </row>
    <row r="29" spans="1:5" ht="409.5" customHeight="1" x14ac:dyDescent="0.25">
      <c r="A29" s="168" t="s">
        <v>40</v>
      </c>
      <c r="B29" s="170" t="s">
        <v>216</v>
      </c>
      <c r="C29" s="172" t="s">
        <v>41</v>
      </c>
      <c r="D29" s="174" t="s">
        <v>42</v>
      </c>
      <c r="E29" s="176" t="s">
        <v>43</v>
      </c>
    </row>
    <row r="30" spans="1:5" ht="51.75" customHeight="1" thickBot="1" x14ac:dyDescent="0.3">
      <c r="A30" s="169"/>
      <c r="B30" s="171"/>
      <c r="C30" s="173"/>
      <c r="D30" s="175"/>
      <c r="E30" s="177"/>
    </row>
    <row r="31" spans="1:5" ht="168" customHeight="1" thickBot="1" x14ac:dyDescent="0.3">
      <c r="A31" s="75" t="s">
        <v>44</v>
      </c>
      <c r="B31" s="153" t="s">
        <v>196</v>
      </c>
      <c r="C31" s="81" t="s">
        <v>45</v>
      </c>
      <c r="D31" s="70" t="s">
        <v>140</v>
      </c>
      <c r="E31" s="71" t="s">
        <v>46</v>
      </c>
    </row>
  </sheetData>
  <mergeCells count="32">
    <mergeCell ref="A16:E16"/>
    <mergeCell ref="A1:E1"/>
    <mergeCell ref="C4:E4"/>
    <mergeCell ref="C5:E5"/>
    <mergeCell ref="A6:A7"/>
    <mergeCell ref="B6:B7"/>
    <mergeCell ref="C6:C7"/>
    <mergeCell ref="D6:D7"/>
    <mergeCell ref="E6:E7"/>
    <mergeCell ref="A8:E8"/>
    <mergeCell ref="A10:E10"/>
    <mergeCell ref="A11:E11"/>
    <mergeCell ref="A13:E13"/>
    <mergeCell ref="A14:E14"/>
    <mergeCell ref="A17:E17"/>
    <mergeCell ref="A19:E19"/>
    <mergeCell ref="A20:E20"/>
    <mergeCell ref="A25:A27"/>
    <mergeCell ref="B25:B27"/>
    <mergeCell ref="C25:C27"/>
    <mergeCell ref="D25:D27"/>
    <mergeCell ref="E25:E27"/>
    <mergeCell ref="A21:A22"/>
    <mergeCell ref="B21:B22"/>
    <mergeCell ref="C21:C22"/>
    <mergeCell ref="D21:D22"/>
    <mergeCell ref="E21:E22"/>
    <mergeCell ref="A29:A30"/>
    <mergeCell ref="B29:B30"/>
    <mergeCell ref="C29:C30"/>
    <mergeCell ref="D29:D30"/>
    <mergeCell ref="E29:E30"/>
  </mergeCells>
  <pageMargins left="0.65" right="0.65" top="0.75" bottom="0.65" header="0.3" footer="0.3"/>
  <pageSetup scale="80" orientation="landscape" r:id="rId1"/>
  <headerFooter>
    <oddFooter>&amp;LWoodcrest Elementary School
Rev. 10.04.16&amp;R&amp;P</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FF00"/>
  </sheetPr>
  <dimension ref="A1:M47"/>
  <sheetViews>
    <sheetView zoomScaleSheetLayoutView="100" workbookViewId="0">
      <selection activeCell="F30" sqref="F30"/>
    </sheetView>
  </sheetViews>
  <sheetFormatPr defaultColWidth="9.140625" defaultRowHeight="14.25" x14ac:dyDescent="0.2"/>
  <cols>
    <col min="1" max="1" width="12.140625" style="2" customWidth="1"/>
    <col min="2" max="2" width="30.7109375" style="2" customWidth="1"/>
    <col min="3" max="3" width="14.28515625" style="2" customWidth="1"/>
    <col min="4" max="10" width="14.28515625" style="11" customWidth="1"/>
    <col min="11" max="11" width="14.28515625" style="2" customWidth="1"/>
    <col min="12" max="15" width="13.85546875" style="2" customWidth="1"/>
    <col min="16" max="16384" width="9.140625" style="2"/>
  </cols>
  <sheetData>
    <row r="1" spans="1:13" ht="18" x14ac:dyDescent="0.25">
      <c r="A1" s="223" t="s">
        <v>95</v>
      </c>
      <c r="B1" s="223"/>
      <c r="C1" s="223"/>
      <c r="D1" s="223"/>
      <c r="E1" s="223"/>
      <c r="F1" s="223"/>
      <c r="G1" s="1"/>
      <c r="H1" s="1"/>
      <c r="I1" s="1"/>
      <c r="J1" s="1"/>
      <c r="K1" s="1"/>
    </row>
    <row r="2" spans="1:13" ht="18" x14ac:dyDescent="0.25">
      <c r="A2" s="223" t="s">
        <v>96</v>
      </c>
      <c r="B2" s="223"/>
      <c r="C2" s="223"/>
      <c r="D2" s="223"/>
      <c r="E2" s="223"/>
      <c r="F2" s="223"/>
      <c r="G2" s="1"/>
      <c r="H2" s="1"/>
      <c r="I2" s="1"/>
      <c r="J2" s="1"/>
      <c r="K2" s="1"/>
    </row>
    <row r="3" spans="1:13" ht="18" x14ac:dyDescent="0.25">
      <c r="A3" s="3"/>
      <c r="B3" s="3"/>
      <c r="C3" s="3"/>
      <c r="D3" s="3"/>
      <c r="E3" s="3"/>
      <c r="F3" s="3"/>
      <c r="G3" s="3"/>
      <c r="H3" s="3"/>
      <c r="I3" s="3"/>
      <c r="J3" s="3"/>
      <c r="K3" s="3"/>
    </row>
    <row r="4" spans="1:13" ht="11.25" customHeight="1" x14ac:dyDescent="0.25">
      <c r="A4" s="224"/>
      <c r="B4" s="224"/>
      <c r="C4" s="224"/>
      <c r="D4" s="224"/>
      <c r="E4" s="224"/>
      <c r="F4" s="224"/>
      <c r="G4" s="1"/>
      <c r="H4" s="1"/>
      <c r="I4" s="1"/>
      <c r="J4" s="1"/>
      <c r="K4" s="1"/>
    </row>
    <row r="6" spans="1:13" ht="17.25" customHeight="1" x14ac:dyDescent="0.25">
      <c r="A6" s="4" t="s">
        <v>97</v>
      </c>
      <c r="B6" s="217" t="s">
        <v>2</v>
      </c>
      <c r="C6" s="217"/>
      <c r="D6" s="217"/>
      <c r="E6" s="5"/>
      <c r="F6" s="6"/>
      <c r="G6" s="2"/>
      <c r="H6" s="7"/>
      <c r="I6" s="8"/>
      <c r="J6" s="2"/>
      <c r="L6" s="9"/>
      <c r="M6" s="10"/>
    </row>
    <row r="7" spans="1:13" ht="17.25" customHeight="1" x14ac:dyDescent="0.25">
      <c r="A7" s="4" t="s">
        <v>98</v>
      </c>
      <c r="B7" s="217" t="s">
        <v>4</v>
      </c>
      <c r="C7" s="217"/>
      <c r="D7" s="217"/>
      <c r="E7" s="5"/>
      <c r="G7" s="2"/>
      <c r="H7" s="12"/>
      <c r="I7" s="13"/>
      <c r="J7" s="2"/>
      <c r="L7" s="9"/>
      <c r="M7" s="10"/>
    </row>
    <row r="8" spans="1:13" ht="17.25" customHeight="1" x14ac:dyDescent="0.25">
      <c r="A8" s="4" t="s">
        <v>99</v>
      </c>
      <c r="B8" s="225">
        <v>19647336020028</v>
      </c>
      <c r="C8" s="225"/>
      <c r="D8" s="225"/>
      <c r="E8" s="14"/>
      <c r="G8" s="2"/>
      <c r="H8" s="15"/>
      <c r="I8" s="15"/>
      <c r="J8" s="16"/>
      <c r="L8" s="9"/>
      <c r="M8" s="10"/>
    </row>
    <row r="9" spans="1:13" ht="17.25" customHeight="1" x14ac:dyDescent="0.25">
      <c r="A9" s="4" t="s">
        <v>100</v>
      </c>
      <c r="B9" s="217" t="s">
        <v>101</v>
      </c>
      <c r="C9" s="217"/>
      <c r="D9" s="217"/>
      <c r="E9" s="5"/>
      <c r="F9" s="16" t="s">
        <v>102</v>
      </c>
      <c r="G9" s="2"/>
      <c r="H9" s="17"/>
      <c r="I9" s="17"/>
      <c r="J9" s="9"/>
      <c r="L9" s="9"/>
      <c r="M9" s="10"/>
    </row>
    <row r="10" spans="1:13" ht="17.25" customHeight="1" x14ac:dyDescent="0.25">
      <c r="A10" s="4" t="s">
        <v>103</v>
      </c>
      <c r="B10" s="217" t="s">
        <v>104</v>
      </c>
      <c r="C10" s="217"/>
      <c r="D10" s="217"/>
      <c r="E10" s="5"/>
      <c r="F10" s="16" t="s">
        <v>105</v>
      </c>
      <c r="G10" s="2"/>
      <c r="H10" s="17"/>
      <c r="I10" s="17"/>
      <c r="J10" s="9"/>
      <c r="K10" s="9"/>
      <c r="L10" s="9"/>
      <c r="M10" s="10"/>
    </row>
    <row r="11" spans="1:13" ht="17.25" customHeight="1" x14ac:dyDescent="0.25">
      <c r="A11" s="4" t="s">
        <v>106</v>
      </c>
      <c r="B11" s="218" t="s">
        <v>107</v>
      </c>
      <c r="C11" s="219"/>
      <c r="D11" s="219"/>
      <c r="E11" s="18"/>
      <c r="F11" s="16" t="s">
        <v>108</v>
      </c>
      <c r="G11" s="2"/>
      <c r="H11" s="17"/>
      <c r="I11" s="19"/>
      <c r="J11" s="9"/>
      <c r="L11" s="9"/>
      <c r="M11" s="10"/>
    </row>
    <row r="12" spans="1:13" ht="17.25" customHeight="1" x14ac:dyDescent="0.25">
      <c r="A12" s="4" t="s">
        <v>109</v>
      </c>
      <c r="B12" s="220">
        <v>2132410357</v>
      </c>
      <c r="C12" s="220"/>
      <c r="D12" s="220"/>
      <c r="E12" s="18"/>
      <c r="F12" s="16" t="s">
        <v>110</v>
      </c>
      <c r="G12" s="2"/>
      <c r="H12" s="9"/>
      <c r="J12" s="9"/>
      <c r="L12" s="9"/>
      <c r="M12" s="10"/>
    </row>
    <row r="13" spans="1:13" ht="17.25" customHeight="1" x14ac:dyDescent="0.25">
      <c r="A13" s="20"/>
      <c r="B13" s="5"/>
      <c r="C13" s="5"/>
      <c r="D13" s="9"/>
      <c r="E13" s="21"/>
      <c r="F13" s="21"/>
      <c r="G13" s="9"/>
      <c r="H13" s="9"/>
      <c r="J13" s="9"/>
      <c r="L13" s="9"/>
      <c r="M13" s="10"/>
    </row>
    <row r="14" spans="1:13" ht="14.25" customHeight="1" x14ac:dyDescent="0.2">
      <c r="H14" s="22"/>
    </row>
    <row r="15" spans="1:13" s="22" customFormat="1" ht="25.5" x14ac:dyDescent="0.2">
      <c r="A15" s="221" t="s">
        <v>111</v>
      </c>
      <c r="B15" s="221" t="s">
        <v>112</v>
      </c>
      <c r="C15" s="23" t="s">
        <v>113</v>
      </c>
      <c r="D15" s="24" t="s">
        <v>114</v>
      </c>
      <c r="E15" s="24" t="s">
        <v>115</v>
      </c>
      <c r="F15" s="24" t="s">
        <v>116</v>
      </c>
    </row>
    <row r="16" spans="1:13" s="22" customFormat="1" x14ac:dyDescent="0.2">
      <c r="A16" s="222"/>
      <c r="B16" s="222"/>
      <c r="C16" s="25" t="s">
        <v>117</v>
      </c>
      <c r="D16" s="26" t="s">
        <v>118</v>
      </c>
      <c r="E16" s="26" t="s">
        <v>119</v>
      </c>
      <c r="F16" s="26" t="s">
        <v>120</v>
      </c>
    </row>
    <row r="17" spans="1:10" x14ac:dyDescent="0.2">
      <c r="A17" s="27" t="s">
        <v>69</v>
      </c>
      <c r="B17" s="28" t="s">
        <v>121</v>
      </c>
      <c r="C17" s="29">
        <v>0</v>
      </c>
      <c r="D17" s="30">
        <f>'Woodcrest ES Narrative'!G30</f>
        <v>792276.06</v>
      </c>
      <c r="E17" s="30">
        <f>'Woodcrest ES Narrative'!O30</f>
        <v>986942</v>
      </c>
      <c r="F17" s="30">
        <f>'Woodcrest ES Narrative'!W30</f>
        <v>1091650</v>
      </c>
      <c r="G17" s="2"/>
      <c r="H17" s="2"/>
      <c r="I17" s="2"/>
      <c r="J17" s="2"/>
    </row>
    <row r="18" spans="1:10" x14ac:dyDescent="0.2">
      <c r="A18" s="31"/>
      <c r="B18" s="32"/>
      <c r="C18" s="33"/>
      <c r="D18" s="34"/>
      <c r="E18" s="34"/>
      <c r="F18" s="35"/>
      <c r="G18" s="2"/>
      <c r="H18" s="2"/>
      <c r="I18" s="2"/>
      <c r="J18" s="2"/>
    </row>
    <row r="19" spans="1:10" x14ac:dyDescent="0.2">
      <c r="A19" s="27" t="s">
        <v>71</v>
      </c>
      <c r="B19" s="28" t="s">
        <v>122</v>
      </c>
      <c r="C19" s="29">
        <v>0</v>
      </c>
      <c r="D19" s="30">
        <f>'Woodcrest ES Narrative'!G33</f>
        <v>1741.67</v>
      </c>
      <c r="E19" s="30">
        <f>'Woodcrest ES Narrative'!O33</f>
        <v>19768</v>
      </c>
      <c r="F19" s="30">
        <f>'Woodcrest ES Narrative'!W33</f>
        <v>15848</v>
      </c>
      <c r="G19" s="2"/>
      <c r="H19" s="2"/>
      <c r="I19" s="2"/>
      <c r="J19" s="2"/>
    </row>
    <row r="20" spans="1:10" x14ac:dyDescent="0.2">
      <c r="A20" s="31"/>
      <c r="B20" s="32"/>
      <c r="C20" s="33"/>
      <c r="D20" s="34"/>
      <c r="E20" s="34"/>
      <c r="F20" s="35"/>
      <c r="G20" s="2"/>
      <c r="H20" s="2"/>
      <c r="I20" s="2"/>
      <c r="J20" s="2"/>
    </row>
    <row r="21" spans="1:10" x14ac:dyDescent="0.2">
      <c r="A21" s="27" t="s">
        <v>83</v>
      </c>
      <c r="B21" s="28" t="s">
        <v>123</v>
      </c>
      <c r="C21" s="29">
        <v>0</v>
      </c>
      <c r="D21" s="30">
        <f>'Woodcrest ES Narrative'!G56</f>
        <v>254340.11</v>
      </c>
      <c r="E21" s="30">
        <f>'Woodcrest ES Narrative'!O56</f>
        <v>294896</v>
      </c>
      <c r="F21" s="30">
        <f>'Woodcrest ES Narrative'!W56</f>
        <v>323895</v>
      </c>
      <c r="G21" s="2"/>
      <c r="H21" s="2"/>
      <c r="I21" s="2"/>
      <c r="J21" s="2"/>
    </row>
    <row r="22" spans="1:10" x14ac:dyDescent="0.2">
      <c r="A22" s="31"/>
      <c r="B22" s="32"/>
      <c r="C22" s="33"/>
      <c r="D22" s="34"/>
      <c r="E22" s="34"/>
      <c r="F22" s="35"/>
      <c r="G22" s="2"/>
      <c r="H22" s="2"/>
      <c r="I22" s="2"/>
      <c r="J22" s="2"/>
    </row>
    <row r="23" spans="1:10" x14ac:dyDescent="0.2">
      <c r="A23" s="27" t="s">
        <v>85</v>
      </c>
      <c r="B23" s="28" t="s">
        <v>124</v>
      </c>
      <c r="C23" s="29">
        <v>0</v>
      </c>
      <c r="D23" s="30">
        <f>'Woodcrest ES Narrative'!G68</f>
        <v>187487.49000000002</v>
      </c>
      <c r="E23" s="30">
        <f>'Woodcrest ES Narrative'!O68</f>
        <v>222078.28</v>
      </c>
      <c r="F23" s="30">
        <f>'Woodcrest ES Narrative'!W68</f>
        <v>50298.93</v>
      </c>
      <c r="G23" s="2"/>
      <c r="H23" s="2"/>
      <c r="I23" s="2"/>
      <c r="J23" s="2"/>
    </row>
    <row r="24" spans="1:10" x14ac:dyDescent="0.2">
      <c r="A24" s="31"/>
      <c r="B24" s="32"/>
      <c r="C24" s="33"/>
      <c r="D24" s="34"/>
      <c r="E24" s="34"/>
      <c r="F24" s="35"/>
      <c r="G24" s="2"/>
      <c r="H24" s="2"/>
      <c r="I24" s="2"/>
      <c r="J24" s="2"/>
    </row>
    <row r="25" spans="1:10" x14ac:dyDescent="0.2">
      <c r="A25" s="27" t="s">
        <v>88</v>
      </c>
      <c r="B25" s="28" t="s">
        <v>125</v>
      </c>
      <c r="C25" s="29">
        <v>0</v>
      </c>
      <c r="D25" s="30">
        <f>'Woodcrest ES Narrative'!G78</f>
        <v>432240</v>
      </c>
      <c r="E25" s="30">
        <f>'Woodcrest ES Narrative'!O78</f>
        <v>438470</v>
      </c>
      <c r="F25" s="30">
        <f>'Woodcrest ES Narrative'!W78</f>
        <v>433970</v>
      </c>
      <c r="G25" s="2"/>
      <c r="H25" s="2"/>
      <c r="I25" s="2"/>
      <c r="J25" s="2"/>
    </row>
    <row r="26" spans="1:10" x14ac:dyDescent="0.2">
      <c r="A26" s="31"/>
      <c r="B26" s="32"/>
      <c r="C26" s="33"/>
      <c r="D26" s="34"/>
      <c r="E26" s="34"/>
      <c r="F26" s="35"/>
      <c r="G26" s="2"/>
      <c r="H26" s="2"/>
      <c r="I26" s="2"/>
      <c r="J26" s="2"/>
    </row>
    <row r="27" spans="1:10" x14ac:dyDescent="0.2">
      <c r="A27" s="27" t="s">
        <v>90</v>
      </c>
      <c r="B27" s="28" t="s">
        <v>126</v>
      </c>
      <c r="C27" s="29">
        <v>0</v>
      </c>
      <c r="D27" s="30">
        <v>0</v>
      </c>
      <c r="E27" s="30">
        <v>0</v>
      </c>
      <c r="F27" s="30">
        <v>0</v>
      </c>
      <c r="G27" s="2"/>
      <c r="H27" s="2"/>
      <c r="I27" s="2"/>
      <c r="J27" s="2"/>
    </row>
    <row r="28" spans="1:10" x14ac:dyDescent="0.2">
      <c r="A28" s="36"/>
      <c r="B28" s="37"/>
      <c r="C28" s="38"/>
      <c r="D28" s="39"/>
      <c r="E28" s="39"/>
      <c r="F28" s="40"/>
      <c r="G28" s="2"/>
      <c r="H28" s="2"/>
      <c r="I28" s="2"/>
      <c r="J28" s="2"/>
    </row>
    <row r="29" spans="1:10" x14ac:dyDescent="0.2">
      <c r="A29" s="27" t="s">
        <v>127</v>
      </c>
      <c r="B29" s="28" t="s">
        <v>128</v>
      </c>
      <c r="C29" s="30">
        <v>0</v>
      </c>
      <c r="D29" s="30">
        <f>'Woodcrest ES Narrative'!G84</f>
        <v>86573.39</v>
      </c>
      <c r="E29" s="30">
        <f>'Woodcrest ES Narrative'!O85</f>
        <v>75739</v>
      </c>
      <c r="F29" s="30">
        <f>'Woodcrest ES Narrative'!W85</f>
        <v>66474</v>
      </c>
      <c r="G29" s="2"/>
      <c r="H29" s="2"/>
      <c r="I29" s="2"/>
      <c r="J29" s="2"/>
    </row>
    <row r="30" spans="1:10" x14ac:dyDescent="0.2">
      <c r="A30" s="41"/>
      <c r="B30" s="42"/>
      <c r="C30" s="33"/>
      <c r="D30" s="34"/>
      <c r="E30" s="34"/>
      <c r="F30" s="43"/>
      <c r="G30" s="2"/>
      <c r="H30" s="2"/>
      <c r="I30" s="2"/>
      <c r="J30" s="2"/>
    </row>
    <row r="31" spans="1:10" ht="15.75" customHeight="1" x14ac:dyDescent="0.25">
      <c r="A31" s="44"/>
      <c r="B31" s="6" t="s">
        <v>129</v>
      </c>
      <c r="C31" s="45">
        <f>SUM(C15:C29)</f>
        <v>0</v>
      </c>
      <c r="D31" s="45">
        <f>SUM(D15:D29)</f>
        <v>1754658.72</v>
      </c>
      <c r="E31" s="34"/>
      <c r="F31" s="40"/>
      <c r="G31" s="2"/>
      <c r="H31" s="2"/>
      <c r="I31" s="2"/>
      <c r="J31" s="2"/>
    </row>
    <row r="32" spans="1:10" ht="15" x14ac:dyDescent="0.25">
      <c r="B32" s="6" t="s">
        <v>130</v>
      </c>
      <c r="C32" s="214">
        <f>C31+D31</f>
        <v>1754658.72</v>
      </c>
      <c r="D32" s="214"/>
      <c r="E32" s="30">
        <f>SUM(E16:E30)</f>
        <v>2037893.28</v>
      </c>
      <c r="F32" s="30">
        <f>SUM(F16:F30)</f>
        <v>1982135.93</v>
      </c>
    </row>
    <row r="34" spans="1:6" x14ac:dyDescent="0.2">
      <c r="D34" s="215" t="s">
        <v>131</v>
      </c>
      <c r="E34" s="216"/>
    </row>
    <row r="35" spans="1:6" x14ac:dyDescent="0.2">
      <c r="D35" s="46" t="s">
        <v>132</v>
      </c>
      <c r="E35" s="47" t="s">
        <v>133</v>
      </c>
    </row>
    <row r="36" spans="1:6" x14ac:dyDescent="0.2">
      <c r="D36" s="48"/>
      <c r="E36" s="48"/>
    </row>
    <row r="37" spans="1:6" ht="15" x14ac:dyDescent="0.2">
      <c r="D37" s="49"/>
      <c r="E37" s="49"/>
    </row>
    <row r="38" spans="1:6" ht="15" x14ac:dyDescent="0.2">
      <c r="D38" s="49"/>
      <c r="E38" s="49"/>
    </row>
    <row r="39" spans="1:6" ht="15" x14ac:dyDescent="0.2">
      <c r="D39" s="49"/>
      <c r="E39" s="50"/>
    </row>
    <row r="40" spans="1:6" ht="15" x14ac:dyDescent="0.2">
      <c r="D40" s="51"/>
      <c r="E40" s="49"/>
    </row>
    <row r="41" spans="1:6" x14ac:dyDescent="0.2">
      <c r="D41" s="50"/>
      <c r="E41" s="50"/>
    </row>
    <row r="42" spans="1:6" x14ac:dyDescent="0.2">
      <c r="D42" s="50"/>
      <c r="E42" s="50"/>
    </row>
    <row r="43" spans="1:6" x14ac:dyDescent="0.2">
      <c r="D43" s="50"/>
      <c r="E43" s="50"/>
    </row>
    <row r="44" spans="1:6" x14ac:dyDescent="0.2">
      <c r="D44" s="50"/>
      <c r="E44" s="50"/>
    </row>
    <row r="46" spans="1:6" x14ac:dyDescent="0.2">
      <c r="A46" s="52" t="s">
        <v>134</v>
      </c>
      <c r="F46" s="53"/>
    </row>
    <row r="47" spans="1:6" x14ac:dyDescent="0.2">
      <c r="A47" s="54" t="s">
        <v>135</v>
      </c>
    </row>
  </sheetData>
  <mergeCells count="14">
    <mergeCell ref="A15:A16"/>
    <mergeCell ref="B15:B16"/>
    <mergeCell ref="A1:F1"/>
    <mergeCell ref="A2:F2"/>
    <mergeCell ref="A4:F4"/>
    <mergeCell ref="B6:D6"/>
    <mergeCell ref="B7:D7"/>
    <mergeCell ref="B8:D8"/>
    <mergeCell ref="C32:D32"/>
    <mergeCell ref="D34:E34"/>
    <mergeCell ref="B9:D9"/>
    <mergeCell ref="B10:D10"/>
    <mergeCell ref="B11:D11"/>
    <mergeCell ref="B12:D12"/>
  </mergeCells>
  <hyperlinks>
    <hyperlink ref="B11" r:id="rId1"/>
  </hyperlinks>
  <printOptions horizontalCentered="1"/>
  <pageMargins left="0.25" right="0.25" top="0.5" bottom="0.5" header="0.3" footer="0.3"/>
  <pageSetup orientation="portrait" r:id="rId2"/>
  <headerFooter>
    <oddFooter>&amp;LWoodcrest Elementary School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sheetPr>
  <dimension ref="A1:Y319"/>
  <sheetViews>
    <sheetView tabSelected="1" zoomScaleNormal="100" zoomScalePageLayoutView="150" workbookViewId="0">
      <pane xSplit="2" topLeftCell="C1" activePane="topRight" state="frozen"/>
      <selection activeCell="A11" sqref="A11"/>
      <selection pane="topRight" activeCell="B48" sqref="B48"/>
    </sheetView>
  </sheetViews>
  <sheetFormatPr defaultColWidth="8.85546875" defaultRowHeight="12.75" x14ac:dyDescent="0.2"/>
  <cols>
    <col min="1" max="1" width="11.28515625" style="150" customWidth="1"/>
    <col min="2" max="2" width="65.7109375" style="150" customWidth="1"/>
    <col min="3" max="3" width="8" style="95" customWidth="1"/>
    <col min="4" max="4" width="15.7109375" style="95" customWidth="1"/>
    <col min="5" max="6" width="15.7109375" style="95" hidden="1" customWidth="1"/>
    <col min="7" max="7" width="15.7109375" style="95" customWidth="1"/>
    <col min="8" max="8" width="2.7109375" style="131" customWidth="1"/>
    <col min="9" max="9" width="15.7109375" style="95" customWidth="1"/>
    <col min="10" max="14" width="15.7109375" style="95" hidden="1" customWidth="1"/>
    <col min="15" max="15" width="15.7109375" style="95" customWidth="1"/>
    <col min="16" max="16" width="2.7109375" style="97" customWidth="1"/>
    <col min="17" max="17" width="15.7109375" style="95" customWidth="1"/>
    <col min="18" max="20" width="15.7109375" style="95" hidden="1" customWidth="1"/>
    <col min="21" max="23" width="15.7109375" style="95" customWidth="1"/>
    <col min="24" max="24" width="10.42578125" style="98" customWidth="1"/>
    <col min="25" max="26" width="8.85546875" style="150"/>
    <col min="27" max="27" width="9" style="150" customWidth="1"/>
    <col min="28" max="268" width="8.85546875" style="150"/>
    <col min="269" max="269" width="11.28515625" style="150" customWidth="1"/>
    <col min="270" max="270" width="65.7109375" style="150" customWidth="1"/>
    <col min="271" max="271" width="8" style="150" customWidth="1"/>
    <col min="272" max="273" width="15.7109375" style="150" customWidth="1"/>
    <col min="274" max="274" width="2.7109375" style="150" customWidth="1"/>
    <col min="275" max="276" width="15.7109375" style="150" customWidth="1"/>
    <col min="277" max="277" width="2.7109375" style="150" customWidth="1"/>
    <col min="278" max="279" width="15.7109375" style="150" customWidth="1"/>
    <col min="280" max="280" width="10.42578125" style="150" customWidth="1"/>
    <col min="281" max="282" width="8.85546875" style="150"/>
    <col min="283" max="283" width="9" style="150" customWidth="1"/>
    <col min="284" max="524" width="8.85546875" style="150"/>
    <col min="525" max="525" width="11.28515625" style="150" customWidth="1"/>
    <col min="526" max="526" width="65.7109375" style="150" customWidth="1"/>
    <col min="527" max="527" width="8" style="150" customWidth="1"/>
    <col min="528" max="529" width="15.7109375" style="150" customWidth="1"/>
    <col min="530" max="530" width="2.7109375" style="150" customWidth="1"/>
    <col min="531" max="532" width="15.7109375" style="150" customWidth="1"/>
    <col min="533" max="533" width="2.7109375" style="150" customWidth="1"/>
    <col min="534" max="535" width="15.7109375" style="150" customWidth="1"/>
    <col min="536" max="536" width="10.42578125" style="150" customWidth="1"/>
    <col min="537" max="538" width="8.85546875" style="150"/>
    <col min="539" max="539" width="9" style="150" customWidth="1"/>
    <col min="540" max="780" width="8.85546875" style="150"/>
    <col min="781" max="781" width="11.28515625" style="150" customWidth="1"/>
    <col min="782" max="782" width="65.7109375" style="150" customWidth="1"/>
    <col min="783" max="783" width="8" style="150" customWidth="1"/>
    <col min="784" max="785" width="15.7109375" style="150" customWidth="1"/>
    <col min="786" max="786" width="2.7109375" style="150" customWidth="1"/>
    <col min="787" max="788" width="15.7109375" style="150" customWidth="1"/>
    <col min="789" max="789" width="2.7109375" style="150" customWidth="1"/>
    <col min="790" max="791" width="15.7109375" style="150" customWidth="1"/>
    <col min="792" max="792" width="10.42578125" style="150" customWidth="1"/>
    <col min="793" max="794" width="8.85546875" style="150"/>
    <col min="795" max="795" width="9" style="150" customWidth="1"/>
    <col min="796" max="1036" width="8.85546875" style="150"/>
    <col min="1037" max="1037" width="11.28515625" style="150" customWidth="1"/>
    <col min="1038" max="1038" width="65.7109375" style="150" customWidth="1"/>
    <col min="1039" max="1039" width="8" style="150" customWidth="1"/>
    <col min="1040" max="1041" width="15.7109375" style="150" customWidth="1"/>
    <col min="1042" max="1042" width="2.7109375" style="150" customWidth="1"/>
    <col min="1043" max="1044" width="15.7109375" style="150" customWidth="1"/>
    <col min="1045" max="1045" width="2.7109375" style="150" customWidth="1"/>
    <col min="1046" max="1047" width="15.7109375" style="150" customWidth="1"/>
    <col min="1048" max="1048" width="10.42578125" style="150" customWidth="1"/>
    <col min="1049" max="1050" width="8.85546875" style="150"/>
    <col min="1051" max="1051" width="9" style="150" customWidth="1"/>
    <col min="1052" max="1292" width="8.85546875" style="150"/>
    <col min="1293" max="1293" width="11.28515625" style="150" customWidth="1"/>
    <col min="1294" max="1294" width="65.7109375" style="150" customWidth="1"/>
    <col min="1295" max="1295" width="8" style="150" customWidth="1"/>
    <col min="1296" max="1297" width="15.7109375" style="150" customWidth="1"/>
    <col min="1298" max="1298" width="2.7109375" style="150" customWidth="1"/>
    <col min="1299" max="1300" width="15.7109375" style="150" customWidth="1"/>
    <col min="1301" max="1301" width="2.7109375" style="150" customWidth="1"/>
    <col min="1302" max="1303" width="15.7109375" style="150" customWidth="1"/>
    <col min="1304" max="1304" width="10.42578125" style="150" customWidth="1"/>
    <col min="1305" max="1306" width="8.85546875" style="150"/>
    <col min="1307" max="1307" width="9" style="150" customWidth="1"/>
    <col min="1308" max="1548" width="8.85546875" style="150"/>
    <col min="1549" max="1549" width="11.28515625" style="150" customWidth="1"/>
    <col min="1550" max="1550" width="65.7109375" style="150" customWidth="1"/>
    <col min="1551" max="1551" width="8" style="150" customWidth="1"/>
    <col min="1552" max="1553" width="15.7109375" style="150" customWidth="1"/>
    <col min="1554" max="1554" width="2.7109375" style="150" customWidth="1"/>
    <col min="1555" max="1556" width="15.7109375" style="150" customWidth="1"/>
    <col min="1557" max="1557" width="2.7109375" style="150" customWidth="1"/>
    <col min="1558" max="1559" width="15.7109375" style="150" customWidth="1"/>
    <col min="1560" max="1560" width="10.42578125" style="150" customWidth="1"/>
    <col min="1561" max="1562" width="8.85546875" style="150"/>
    <col min="1563" max="1563" width="9" style="150" customWidth="1"/>
    <col min="1564" max="1804" width="8.85546875" style="150"/>
    <col min="1805" max="1805" width="11.28515625" style="150" customWidth="1"/>
    <col min="1806" max="1806" width="65.7109375" style="150" customWidth="1"/>
    <col min="1807" max="1807" width="8" style="150" customWidth="1"/>
    <col min="1808" max="1809" width="15.7109375" style="150" customWidth="1"/>
    <col min="1810" max="1810" width="2.7109375" style="150" customWidth="1"/>
    <col min="1811" max="1812" width="15.7109375" style="150" customWidth="1"/>
    <col min="1813" max="1813" width="2.7109375" style="150" customWidth="1"/>
    <col min="1814" max="1815" width="15.7109375" style="150" customWidth="1"/>
    <col min="1816" max="1816" width="10.42578125" style="150" customWidth="1"/>
    <col min="1817" max="1818" width="8.85546875" style="150"/>
    <col min="1819" max="1819" width="9" style="150" customWidth="1"/>
    <col min="1820" max="2060" width="8.85546875" style="150"/>
    <col min="2061" max="2061" width="11.28515625" style="150" customWidth="1"/>
    <col min="2062" max="2062" width="65.7109375" style="150" customWidth="1"/>
    <col min="2063" max="2063" width="8" style="150" customWidth="1"/>
    <col min="2064" max="2065" width="15.7109375" style="150" customWidth="1"/>
    <col min="2066" max="2066" width="2.7109375" style="150" customWidth="1"/>
    <col min="2067" max="2068" width="15.7109375" style="150" customWidth="1"/>
    <col min="2069" max="2069" width="2.7109375" style="150" customWidth="1"/>
    <col min="2070" max="2071" width="15.7109375" style="150" customWidth="1"/>
    <col min="2072" max="2072" width="10.42578125" style="150" customWidth="1"/>
    <col min="2073" max="2074" width="8.85546875" style="150"/>
    <col min="2075" max="2075" width="9" style="150" customWidth="1"/>
    <col min="2076" max="2316" width="8.85546875" style="150"/>
    <col min="2317" max="2317" width="11.28515625" style="150" customWidth="1"/>
    <col min="2318" max="2318" width="65.7109375" style="150" customWidth="1"/>
    <col min="2319" max="2319" width="8" style="150" customWidth="1"/>
    <col min="2320" max="2321" width="15.7109375" style="150" customWidth="1"/>
    <col min="2322" max="2322" width="2.7109375" style="150" customWidth="1"/>
    <col min="2323" max="2324" width="15.7109375" style="150" customWidth="1"/>
    <col min="2325" max="2325" width="2.7109375" style="150" customWidth="1"/>
    <col min="2326" max="2327" width="15.7109375" style="150" customWidth="1"/>
    <col min="2328" max="2328" width="10.42578125" style="150" customWidth="1"/>
    <col min="2329" max="2330" width="8.85546875" style="150"/>
    <col min="2331" max="2331" width="9" style="150" customWidth="1"/>
    <col min="2332" max="2572" width="8.85546875" style="150"/>
    <col min="2573" max="2573" width="11.28515625" style="150" customWidth="1"/>
    <col min="2574" max="2574" width="65.7109375" style="150" customWidth="1"/>
    <col min="2575" max="2575" width="8" style="150" customWidth="1"/>
    <col min="2576" max="2577" width="15.7109375" style="150" customWidth="1"/>
    <col min="2578" max="2578" width="2.7109375" style="150" customWidth="1"/>
    <col min="2579" max="2580" width="15.7109375" style="150" customWidth="1"/>
    <col min="2581" max="2581" width="2.7109375" style="150" customWidth="1"/>
    <col min="2582" max="2583" width="15.7109375" style="150" customWidth="1"/>
    <col min="2584" max="2584" width="10.42578125" style="150" customWidth="1"/>
    <col min="2585" max="2586" width="8.85546875" style="150"/>
    <col min="2587" max="2587" width="9" style="150" customWidth="1"/>
    <col min="2588" max="2828" width="8.85546875" style="150"/>
    <col min="2829" max="2829" width="11.28515625" style="150" customWidth="1"/>
    <col min="2830" max="2830" width="65.7109375" style="150" customWidth="1"/>
    <col min="2831" max="2831" width="8" style="150" customWidth="1"/>
    <col min="2832" max="2833" width="15.7109375" style="150" customWidth="1"/>
    <col min="2834" max="2834" width="2.7109375" style="150" customWidth="1"/>
    <col min="2835" max="2836" width="15.7109375" style="150" customWidth="1"/>
    <col min="2837" max="2837" width="2.7109375" style="150" customWidth="1"/>
    <col min="2838" max="2839" width="15.7109375" style="150" customWidth="1"/>
    <col min="2840" max="2840" width="10.42578125" style="150" customWidth="1"/>
    <col min="2841" max="2842" width="8.85546875" style="150"/>
    <col min="2843" max="2843" width="9" style="150" customWidth="1"/>
    <col min="2844" max="3084" width="8.85546875" style="150"/>
    <col min="3085" max="3085" width="11.28515625" style="150" customWidth="1"/>
    <col min="3086" max="3086" width="65.7109375" style="150" customWidth="1"/>
    <col min="3087" max="3087" width="8" style="150" customWidth="1"/>
    <col min="3088" max="3089" width="15.7109375" style="150" customWidth="1"/>
    <col min="3090" max="3090" width="2.7109375" style="150" customWidth="1"/>
    <col min="3091" max="3092" width="15.7109375" style="150" customWidth="1"/>
    <col min="3093" max="3093" width="2.7109375" style="150" customWidth="1"/>
    <col min="3094" max="3095" width="15.7109375" style="150" customWidth="1"/>
    <col min="3096" max="3096" width="10.42578125" style="150" customWidth="1"/>
    <col min="3097" max="3098" width="8.85546875" style="150"/>
    <col min="3099" max="3099" width="9" style="150" customWidth="1"/>
    <col min="3100" max="3340" width="8.85546875" style="150"/>
    <col min="3341" max="3341" width="11.28515625" style="150" customWidth="1"/>
    <col min="3342" max="3342" width="65.7109375" style="150" customWidth="1"/>
    <col min="3343" max="3343" width="8" style="150" customWidth="1"/>
    <col min="3344" max="3345" width="15.7109375" style="150" customWidth="1"/>
    <col min="3346" max="3346" width="2.7109375" style="150" customWidth="1"/>
    <col min="3347" max="3348" width="15.7109375" style="150" customWidth="1"/>
    <col min="3349" max="3349" width="2.7109375" style="150" customWidth="1"/>
    <col min="3350" max="3351" width="15.7109375" style="150" customWidth="1"/>
    <col min="3352" max="3352" width="10.42578125" style="150" customWidth="1"/>
    <col min="3353" max="3354" width="8.85546875" style="150"/>
    <col min="3355" max="3355" width="9" style="150" customWidth="1"/>
    <col min="3356" max="3596" width="8.85546875" style="150"/>
    <col min="3597" max="3597" width="11.28515625" style="150" customWidth="1"/>
    <col min="3598" max="3598" width="65.7109375" style="150" customWidth="1"/>
    <col min="3599" max="3599" width="8" style="150" customWidth="1"/>
    <col min="3600" max="3601" width="15.7109375" style="150" customWidth="1"/>
    <col min="3602" max="3602" width="2.7109375" style="150" customWidth="1"/>
    <col min="3603" max="3604" width="15.7109375" style="150" customWidth="1"/>
    <col min="3605" max="3605" width="2.7109375" style="150" customWidth="1"/>
    <col min="3606" max="3607" width="15.7109375" style="150" customWidth="1"/>
    <col min="3608" max="3608" width="10.42578125" style="150" customWidth="1"/>
    <col min="3609" max="3610" width="8.85546875" style="150"/>
    <col min="3611" max="3611" width="9" style="150" customWidth="1"/>
    <col min="3612" max="3852" width="8.85546875" style="150"/>
    <col min="3853" max="3853" width="11.28515625" style="150" customWidth="1"/>
    <col min="3854" max="3854" width="65.7109375" style="150" customWidth="1"/>
    <col min="3855" max="3855" width="8" style="150" customWidth="1"/>
    <col min="3856" max="3857" width="15.7109375" style="150" customWidth="1"/>
    <col min="3858" max="3858" width="2.7109375" style="150" customWidth="1"/>
    <col min="3859" max="3860" width="15.7109375" style="150" customWidth="1"/>
    <col min="3861" max="3861" width="2.7109375" style="150" customWidth="1"/>
    <col min="3862" max="3863" width="15.7109375" style="150" customWidth="1"/>
    <col min="3864" max="3864" width="10.42578125" style="150" customWidth="1"/>
    <col min="3865" max="3866" width="8.85546875" style="150"/>
    <col min="3867" max="3867" width="9" style="150" customWidth="1"/>
    <col min="3868" max="4108" width="8.85546875" style="150"/>
    <col min="4109" max="4109" width="11.28515625" style="150" customWidth="1"/>
    <col min="4110" max="4110" width="65.7109375" style="150" customWidth="1"/>
    <col min="4111" max="4111" width="8" style="150" customWidth="1"/>
    <col min="4112" max="4113" width="15.7109375" style="150" customWidth="1"/>
    <col min="4114" max="4114" width="2.7109375" style="150" customWidth="1"/>
    <col min="4115" max="4116" width="15.7109375" style="150" customWidth="1"/>
    <col min="4117" max="4117" width="2.7109375" style="150" customWidth="1"/>
    <col min="4118" max="4119" width="15.7109375" style="150" customWidth="1"/>
    <col min="4120" max="4120" width="10.42578125" style="150" customWidth="1"/>
    <col min="4121" max="4122" width="8.85546875" style="150"/>
    <col min="4123" max="4123" width="9" style="150" customWidth="1"/>
    <col min="4124" max="4364" width="8.85546875" style="150"/>
    <col min="4365" max="4365" width="11.28515625" style="150" customWidth="1"/>
    <col min="4366" max="4366" width="65.7109375" style="150" customWidth="1"/>
    <col min="4367" max="4367" width="8" style="150" customWidth="1"/>
    <col min="4368" max="4369" width="15.7109375" style="150" customWidth="1"/>
    <col min="4370" max="4370" width="2.7109375" style="150" customWidth="1"/>
    <col min="4371" max="4372" width="15.7109375" style="150" customWidth="1"/>
    <col min="4373" max="4373" width="2.7109375" style="150" customWidth="1"/>
    <col min="4374" max="4375" width="15.7109375" style="150" customWidth="1"/>
    <col min="4376" max="4376" width="10.42578125" style="150" customWidth="1"/>
    <col min="4377" max="4378" width="8.85546875" style="150"/>
    <col min="4379" max="4379" width="9" style="150" customWidth="1"/>
    <col min="4380" max="4620" width="8.85546875" style="150"/>
    <col min="4621" max="4621" width="11.28515625" style="150" customWidth="1"/>
    <col min="4622" max="4622" width="65.7109375" style="150" customWidth="1"/>
    <col min="4623" max="4623" width="8" style="150" customWidth="1"/>
    <col min="4624" max="4625" width="15.7109375" style="150" customWidth="1"/>
    <col min="4626" max="4626" width="2.7109375" style="150" customWidth="1"/>
    <col min="4627" max="4628" width="15.7109375" style="150" customWidth="1"/>
    <col min="4629" max="4629" width="2.7109375" style="150" customWidth="1"/>
    <col min="4630" max="4631" width="15.7109375" style="150" customWidth="1"/>
    <col min="4632" max="4632" width="10.42578125" style="150" customWidth="1"/>
    <col min="4633" max="4634" width="8.85546875" style="150"/>
    <col min="4635" max="4635" width="9" style="150" customWidth="1"/>
    <col min="4636" max="4876" width="8.85546875" style="150"/>
    <col min="4877" max="4877" width="11.28515625" style="150" customWidth="1"/>
    <col min="4878" max="4878" width="65.7109375" style="150" customWidth="1"/>
    <col min="4879" max="4879" width="8" style="150" customWidth="1"/>
    <col min="4880" max="4881" width="15.7109375" style="150" customWidth="1"/>
    <col min="4882" max="4882" width="2.7109375" style="150" customWidth="1"/>
    <col min="4883" max="4884" width="15.7109375" style="150" customWidth="1"/>
    <col min="4885" max="4885" width="2.7109375" style="150" customWidth="1"/>
    <col min="4886" max="4887" width="15.7109375" style="150" customWidth="1"/>
    <col min="4888" max="4888" width="10.42578125" style="150" customWidth="1"/>
    <col min="4889" max="4890" width="8.85546875" style="150"/>
    <col min="4891" max="4891" width="9" style="150" customWidth="1"/>
    <col min="4892" max="5132" width="8.85546875" style="150"/>
    <col min="5133" max="5133" width="11.28515625" style="150" customWidth="1"/>
    <col min="5134" max="5134" width="65.7109375" style="150" customWidth="1"/>
    <col min="5135" max="5135" width="8" style="150" customWidth="1"/>
    <col min="5136" max="5137" width="15.7109375" style="150" customWidth="1"/>
    <col min="5138" max="5138" width="2.7109375" style="150" customWidth="1"/>
    <col min="5139" max="5140" width="15.7109375" style="150" customWidth="1"/>
    <col min="5141" max="5141" width="2.7109375" style="150" customWidth="1"/>
    <col min="5142" max="5143" width="15.7109375" style="150" customWidth="1"/>
    <col min="5144" max="5144" width="10.42578125" style="150" customWidth="1"/>
    <col min="5145" max="5146" width="8.85546875" style="150"/>
    <col min="5147" max="5147" width="9" style="150" customWidth="1"/>
    <col min="5148" max="5388" width="8.85546875" style="150"/>
    <col min="5389" max="5389" width="11.28515625" style="150" customWidth="1"/>
    <col min="5390" max="5390" width="65.7109375" style="150" customWidth="1"/>
    <col min="5391" max="5391" width="8" style="150" customWidth="1"/>
    <col min="5392" max="5393" width="15.7109375" style="150" customWidth="1"/>
    <col min="5394" max="5394" width="2.7109375" style="150" customWidth="1"/>
    <col min="5395" max="5396" width="15.7109375" style="150" customWidth="1"/>
    <col min="5397" max="5397" width="2.7109375" style="150" customWidth="1"/>
    <col min="5398" max="5399" width="15.7109375" style="150" customWidth="1"/>
    <col min="5400" max="5400" width="10.42578125" style="150" customWidth="1"/>
    <col min="5401" max="5402" width="8.85546875" style="150"/>
    <col min="5403" max="5403" width="9" style="150" customWidth="1"/>
    <col min="5404" max="5644" width="8.85546875" style="150"/>
    <col min="5645" max="5645" width="11.28515625" style="150" customWidth="1"/>
    <col min="5646" max="5646" width="65.7109375" style="150" customWidth="1"/>
    <col min="5647" max="5647" width="8" style="150" customWidth="1"/>
    <col min="5648" max="5649" width="15.7109375" style="150" customWidth="1"/>
    <col min="5650" max="5650" width="2.7109375" style="150" customWidth="1"/>
    <col min="5651" max="5652" width="15.7109375" style="150" customWidth="1"/>
    <col min="5653" max="5653" width="2.7109375" style="150" customWidth="1"/>
    <col min="5654" max="5655" width="15.7109375" style="150" customWidth="1"/>
    <col min="5656" max="5656" width="10.42578125" style="150" customWidth="1"/>
    <col min="5657" max="5658" width="8.85546875" style="150"/>
    <col min="5659" max="5659" width="9" style="150" customWidth="1"/>
    <col min="5660" max="5900" width="8.85546875" style="150"/>
    <col min="5901" max="5901" width="11.28515625" style="150" customWidth="1"/>
    <col min="5902" max="5902" width="65.7109375" style="150" customWidth="1"/>
    <col min="5903" max="5903" width="8" style="150" customWidth="1"/>
    <col min="5904" max="5905" width="15.7109375" style="150" customWidth="1"/>
    <col min="5906" max="5906" width="2.7109375" style="150" customWidth="1"/>
    <col min="5907" max="5908" width="15.7109375" style="150" customWidth="1"/>
    <col min="5909" max="5909" width="2.7109375" style="150" customWidth="1"/>
    <col min="5910" max="5911" width="15.7109375" style="150" customWidth="1"/>
    <col min="5912" max="5912" width="10.42578125" style="150" customWidth="1"/>
    <col min="5913" max="5914" width="8.85546875" style="150"/>
    <col min="5915" max="5915" width="9" style="150" customWidth="1"/>
    <col min="5916" max="6156" width="8.85546875" style="150"/>
    <col min="6157" max="6157" width="11.28515625" style="150" customWidth="1"/>
    <col min="6158" max="6158" width="65.7109375" style="150" customWidth="1"/>
    <col min="6159" max="6159" width="8" style="150" customWidth="1"/>
    <col min="6160" max="6161" width="15.7109375" style="150" customWidth="1"/>
    <col min="6162" max="6162" width="2.7109375" style="150" customWidth="1"/>
    <col min="6163" max="6164" width="15.7109375" style="150" customWidth="1"/>
    <col min="6165" max="6165" width="2.7109375" style="150" customWidth="1"/>
    <col min="6166" max="6167" width="15.7109375" style="150" customWidth="1"/>
    <col min="6168" max="6168" width="10.42578125" style="150" customWidth="1"/>
    <col min="6169" max="6170" width="8.85546875" style="150"/>
    <col min="6171" max="6171" width="9" style="150" customWidth="1"/>
    <col min="6172" max="6412" width="8.85546875" style="150"/>
    <col min="6413" max="6413" width="11.28515625" style="150" customWidth="1"/>
    <col min="6414" max="6414" width="65.7109375" style="150" customWidth="1"/>
    <col min="6415" max="6415" width="8" style="150" customWidth="1"/>
    <col min="6416" max="6417" width="15.7109375" style="150" customWidth="1"/>
    <col min="6418" max="6418" width="2.7109375" style="150" customWidth="1"/>
    <col min="6419" max="6420" width="15.7109375" style="150" customWidth="1"/>
    <col min="6421" max="6421" width="2.7109375" style="150" customWidth="1"/>
    <col min="6422" max="6423" width="15.7109375" style="150" customWidth="1"/>
    <col min="6424" max="6424" width="10.42578125" style="150" customWidth="1"/>
    <col min="6425" max="6426" width="8.85546875" style="150"/>
    <col min="6427" max="6427" width="9" style="150" customWidth="1"/>
    <col min="6428" max="6668" width="8.85546875" style="150"/>
    <col min="6669" max="6669" width="11.28515625" style="150" customWidth="1"/>
    <col min="6670" max="6670" width="65.7109375" style="150" customWidth="1"/>
    <col min="6671" max="6671" width="8" style="150" customWidth="1"/>
    <col min="6672" max="6673" width="15.7109375" style="150" customWidth="1"/>
    <col min="6674" max="6674" width="2.7109375" style="150" customWidth="1"/>
    <col min="6675" max="6676" width="15.7109375" style="150" customWidth="1"/>
    <col min="6677" max="6677" width="2.7109375" style="150" customWidth="1"/>
    <col min="6678" max="6679" width="15.7109375" style="150" customWidth="1"/>
    <col min="6680" max="6680" width="10.42578125" style="150" customWidth="1"/>
    <col min="6681" max="6682" width="8.85546875" style="150"/>
    <col min="6683" max="6683" width="9" style="150" customWidth="1"/>
    <col min="6684" max="6924" width="8.85546875" style="150"/>
    <col min="6925" max="6925" width="11.28515625" style="150" customWidth="1"/>
    <col min="6926" max="6926" width="65.7109375" style="150" customWidth="1"/>
    <col min="6927" max="6927" width="8" style="150" customWidth="1"/>
    <col min="6928" max="6929" width="15.7109375" style="150" customWidth="1"/>
    <col min="6930" max="6930" width="2.7109375" style="150" customWidth="1"/>
    <col min="6931" max="6932" width="15.7109375" style="150" customWidth="1"/>
    <col min="6933" max="6933" width="2.7109375" style="150" customWidth="1"/>
    <col min="6934" max="6935" width="15.7109375" style="150" customWidth="1"/>
    <col min="6936" max="6936" width="10.42578125" style="150" customWidth="1"/>
    <col min="6937" max="6938" width="8.85546875" style="150"/>
    <col min="6939" max="6939" width="9" style="150" customWidth="1"/>
    <col min="6940" max="7180" width="8.85546875" style="150"/>
    <col min="7181" max="7181" width="11.28515625" style="150" customWidth="1"/>
    <col min="7182" max="7182" width="65.7109375" style="150" customWidth="1"/>
    <col min="7183" max="7183" width="8" style="150" customWidth="1"/>
    <col min="7184" max="7185" width="15.7109375" style="150" customWidth="1"/>
    <col min="7186" max="7186" width="2.7109375" style="150" customWidth="1"/>
    <col min="7187" max="7188" width="15.7109375" style="150" customWidth="1"/>
    <col min="7189" max="7189" width="2.7109375" style="150" customWidth="1"/>
    <col min="7190" max="7191" width="15.7109375" style="150" customWidth="1"/>
    <col min="7192" max="7192" width="10.42578125" style="150" customWidth="1"/>
    <col min="7193" max="7194" width="8.85546875" style="150"/>
    <col min="7195" max="7195" width="9" style="150" customWidth="1"/>
    <col min="7196" max="7436" width="8.85546875" style="150"/>
    <col min="7437" max="7437" width="11.28515625" style="150" customWidth="1"/>
    <col min="7438" max="7438" width="65.7109375" style="150" customWidth="1"/>
    <col min="7439" max="7439" width="8" style="150" customWidth="1"/>
    <col min="7440" max="7441" width="15.7109375" style="150" customWidth="1"/>
    <col min="7442" max="7442" width="2.7109375" style="150" customWidth="1"/>
    <col min="7443" max="7444" width="15.7109375" style="150" customWidth="1"/>
    <col min="7445" max="7445" width="2.7109375" style="150" customWidth="1"/>
    <col min="7446" max="7447" width="15.7109375" style="150" customWidth="1"/>
    <col min="7448" max="7448" width="10.42578125" style="150" customWidth="1"/>
    <col min="7449" max="7450" width="8.85546875" style="150"/>
    <col min="7451" max="7451" width="9" style="150" customWidth="1"/>
    <col min="7452" max="7692" width="8.85546875" style="150"/>
    <col min="7693" max="7693" width="11.28515625" style="150" customWidth="1"/>
    <col min="7694" max="7694" width="65.7109375" style="150" customWidth="1"/>
    <col min="7695" max="7695" width="8" style="150" customWidth="1"/>
    <col min="7696" max="7697" width="15.7109375" style="150" customWidth="1"/>
    <col min="7698" max="7698" width="2.7109375" style="150" customWidth="1"/>
    <col min="7699" max="7700" width="15.7109375" style="150" customWidth="1"/>
    <col min="7701" max="7701" width="2.7109375" style="150" customWidth="1"/>
    <col min="7702" max="7703" width="15.7109375" style="150" customWidth="1"/>
    <col min="7704" max="7704" width="10.42578125" style="150" customWidth="1"/>
    <col min="7705" max="7706" width="8.85546875" style="150"/>
    <col min="7707" max="7707" width="9" style="150" customWidth="1"/>
    <col min="7708" max="7948" width="8.85546875" style="150"/>
    <col min="7949" max="7949" width="11.28515625" style="150" customWidth="1"/>
    <col min="7950" max="7950" width="65.7109375" style="150" customWidth="1"/>
    <col min="7951" max="7951" width="8" style="150" customWidth="1"/>
    <col min="7952" max="7953" width="15.7109375" style="150" customWidth="1"/>
    <col min="7954" max="7954" width="2.7109375" style="150" customWidth="1"/>
    <col min="7955" max="7956" width="15.7109375" style="150" customWidth="1"/>
    <col min="7957" max="7957" width="2.7109375" style="150" customWidth="1"/>
    <col min="7958" max="7959" width="15.7109375" style="150" customWidth="1"/>
    <col min="7960" max="7960" width="10.42578125" style="150" customWidth="1"/>
    <col min="7961" max="7962" width="8.85546875" style="150"/>
    <col min="7963" max="7963" width="9" style="150" customWidth="1"/>
    <col min="7964" max="8204" width="8.85546875" style="150"/>
    <col min="8205" max="8205" width="11.28515625" style="150" customWidth="1"/>
    <col min="8206" max="8206" width="65.7109375" style="150" customWidth="1"/>
    <col min="8207" max="8207" width="8" style="150" customWidth="1"/>
    <col min="8208" max="8209" width="15.7109375" style="150" customWidth="1"/>
    <col min="8210" max="8210" width="2.7109375" style="150" customWidth="1"/>
    <col min="8211" max="8212" width="15.7109375" style="150" customWidth="1"/>
    <col min="8213" max="8213" width="2.7109375" style="150" customWidth="1"/>
    <col min="8214" max="8215" width="15.7109375" style="150" customWidth="1"/>
    <col min="8216" max="8216" width="10.42578125" style="150" customWidth="1"/>
    <col min="8217" max="8218" width="8.85546875" style="150"/>
    <col min="8219" max="8219" width="9" style="150" customWidth="1"/>
    <col min="8220" max="8460" width="8.85546875" style="150"/>
    <col min="8461" max="8461" width="11.28515625" style="150" customWidth="1"/>
    <col min="8462" max="8462" width="65.7109375" style="150" customWidth="1"/>
    <col min="8463" max="8463" width="8" style="150" customWidth="1"/>
    <col min="8464" max="8465" width="15.7109375" style="150" customWidth="1"/>
    <col min="8466" max="8466" width="2.7109375" style="150" customWidth="1"/>
    <col min="8467" max="8468" width="15.7109375" style="150" customWidth="1"/>
    <col min="8469" max="8469" width="2.7109375" style="150" customWidth="1"/>
    <col min="8470" max="8471" width="15.7109375" style="150" customWidth="1"/>
    <col min="8472" max="8472" width="10.42578125" style="150" customWidth="1"/>
    <col min="8473" max="8474" width="8.85546875" style="150"/>
    <col min="8475" max="8475" width="9" style="150" customWidth="1"/>
    <col min="8476" max="8716" width="8.85546875" style="150"/>
    <col min="8717" max="8717" width="11.28515625" style="150" customWidth="1"/>
    <col min="8718" max="8718" width="65.7109375" style="150" customWidth="1"/>
    <col min="8719" max="8719" width="8" style="150" customWidth="1"/>
    <col min="8720" max="8721" width="15.7109375" style="150" customWidth="1"/>
    <col min="8722" max="8722" width="2.7109375" style="150" customWidth="1"/>
    <col min="8723" max="8724" width="15.7109375" style="150" customWidth="1"/>
    <col min="8725" max="8725" width="2.7109375" style="150" customWidth="1"/>
    <col min="8726" max="8727" width="15.7109375" style="150" customWidth="1"/>
    <col min="8728" max="8728" width="10.42578125" style="150" customWidth="1"/>
    <col min="8729" max="8730" width="8.85546875" style="150"/>
    <col min="8731" max="8731" width="9" style="150" customWidth="1"/>
    <col min="8732" max="8972" width="8.85546875" style="150"/>
    <col min="8973" max="8973" width="11.28515625" style="150" customWidth="1"/>
    <col min="8974" max="8974" width="65.7109375" style="150" customWidth="1"/>
    <col min="8975" max="8975" width="8" style="150" customWidth="1"/>
    <col min="8976" max="8977" width="15.7109375" style="150" customWidth="1"/>
    <col min="8978" max="8978" width="2.7109375" style="150" customWidth="1"/>
    <col min="8979" max="8980" width="15.7109375" style="150" customWidth="1"/>
    <col min="8981" max="8981" width="2.7109375" style="150" customWidth="1"/>
    <col min="8982" max="8983" width="15.7109375" style="150" customWidth="1"/>
    <col min="8984" max="8984" width="10.42578125" style="150" customWidth="1"/>
    <col min="8985" max="8986" width="8.85546875" style="150"/>
    <col min="8987" max="8987" width="9" style="150" customWidth="1"/>
    <col min="8988" max="9228" width="8.85546875" style="150"/>
    <col min="9229" max="9229" width="11.28515625" style="150" customWidth="1"/>
    <col min="9230" max="9230" width="65.7109375" style="150" customWidth="1"/>
    <col min="9231" max="9231" width="8" style="150" customWidth="1"/>
    <col min="9232" max="9233" width="15.7109375" style="150" customWidth="1"/>
    <col min="9234" max="9234" width="2.7109375" style="150" customWidth="1"/>
    <col min="9235" max="9236" width="15.7109375" style="150" customWidth="1"/>
    <col min="9237" max="9237" width="2.7109375" style="150" customWidth="1"/>
    <col min="9238" max="9239" width="15.7109375" style="150" customWidth="1"/>
    <col min="9240" max="9240" width="10.42578125" style="150" customWidth="1"/>
    <col min="9241" max="9242" width="8.85546875" style="150"/>
    <col min="9243" max="9243" width="9" style="150" customWidth="1"/>
    <col min="9244" max="9484" width="8.85546875" style="150"/>
    <col min="9485" max="9485" width="11.28515625" style="150" customWidth="1"/>
    <col min="9486" max="9486" width="65.7109375" style="150" customWidth="1"/>
    <col min="9487" max="9487" width="8" style="150" customWidth="1"/>
    <col min="9488" max="9489" width="15.7109375" style="150" customWidth="1"/>
    <col min="9490" max="9490" width="2.7109375" style="150" customWidth="1"/>
    <col min="9491" max="9492" width="15.7109375" style="150" customWidth="1"/>
    <col min="9493" max="9493" width="2.7109375" style="150" customWidth="1"/>
    <col min="9494" max="9495" width="15.7109375" style="150" customWidth="1"/>
    <col min="9496" max="9496" width="10.42578125" style="150" customWidth="1"/>
    <col min="9497" max="9498" width="8.85546875" style="150"/>
    <col min="9499" max="9499" width="9" style="150" customWidth="1"/>
    <col min="9500" max="9740" width="8.85546875" style="150"/>
    <col min="9741" max="9741" width="11.28515625" style="150" customWidth="1"/>
    <col min="9742" max="9742" width="65.7109375" style="150" customWidth="1"/>
    <col min="9743" max="9743" width="8" style="150" customWidth="1"/>
    <col min="9744" max="9745" width="15.7109375" style="150" customWidth="1"/>
    <col min="9746" max="9746" width="2.7109375" style="150" customWidth="1"/>
    <col min="9747" max="9748" width="15.7109375" style="150" customWidth="1"/>
    <col min="9749" max="9749" width="2.7109375" style="150" customWidth="1"/>
    <col min="9750" max="9751" width="15.7109375" style="150" customWidth="1"/>
    <col min="9752" max="9752" width="10.42578125" style="150" customWidth="1"/>
    <col min="9753" max="9754" width="8.85546875" style="150"/>
    <col min="9755" max="9755" width="9" style="150" customWidth="1"/>
    <col min="9756" max="9996" width="8.85546875" style="150"/>
    <col min="9997" max="9997" width="11.28515625" style="150" customWidth="1"/>
    <col min="9998" max="9998" width="65.7109375" style="150" customWidth="1"/>
    <col min="9999" max="9999" width="8" style="150" customWidth="1"/>
    <col min="10000" max="10001" width="15.7109375" style="150" customWidth="1"/>
    <col min="10002" max="10002" width="2.7109375" style="150" customWidth="1"/>
    <col min="10003" max="10004" width="15.7109375" style="150" customWidth="1"/>
    <col min="10005" max="10005" width="2.7109375" style="150" customWidth="1"/>
    <col min="10006" max="10007" width="15.7109375" style="150" customWidth="1"/>
    <col min="10008" max="10008" width="10.42578125" style="150" customWidth="1"/>
    <col min="10009" max="10010" width="8.85546875" style="150"/>
    <col min="10011" max="10011" width="9" style="150" customWidth="1"/>
    <col min="10012" max="10252" width="8.85546875" style="150"/>
    <col min="10253" max="10253" width="11.28515625" style="150" customWidth="1"/>
    <col min="10254" max="10254" width="65.7109375" style="150" customWidth="1"/>
    <col min="10255" max="10255" width="8" style="150" customWidth="1"/>
    <col min="10256" max="10257" width="15.7109375" style="150" customWidth="1"/>
    <col min="10258" max="10258" width="2.7109375" style="150" customWidth="1"/>
    <col min="10259" max="10260" width="15.7109375" style="150" customWidth="1"/>
    <col min="10261" max="10261" width="2.7109375" style="150" customWidth="1"/>
    <col min="10262" max="10263" width="15.7109375" style="150" customWidth="1"/>
    <col min="10264" max="10264" width="10.42578125" style="150" customWidth="1"/>
    <col min="10265" max="10266" width="8.85546875" style="150"/>
    <col min="10267" max="10267" width="9" style="150" customWidth="1"/>
    <col min="10268" max="10508" width="8.85546875" style="150"/>
    <col min="10509" max="10509" width="11.28515625" style="150" customWidth="1"/>
    <col min="10510" max="10510" width="65.7109375" style="150" customWidth="1"/>
    <col min="10511" max="10511" width="8" style="150" customWidth="1"/>
    <col min="10512" max="10513" width="15.7109375" style="150" customWidth="1"/>
    <col min="10514" max="10514" width="2.7109375" style="150" customWidth="1"/>
    <col min="10515" max="10516" width="15.7109375" style="150" customWidth="1"/>
    <col min="10517" max="10517" width="2.7109375" style="150" customWidth="1"/>
    <col min="10518" max="10519" width="15.7109375" style="150" customWidth="1"/>
    <col min="10520" max="10520" width="10.42578125" style="150" customWidth="1"/>
    <col min="10521" max="10522" width="8.85546875" style="150"/>
    <col min="10523" max="10523" width="9" style="150" customWidth="1"/>
    <col min="10524" max="10764" width="8.85546875" style="150"/>
    <col min="10765" max="10765" width="11.28515625" style="150" customWidth="1"/>
    <col min="10766" max="10766" width="65.7109375" style="150" customWidth="1"/>
    <col min="10767" max="10767" width="8" style="150" customWidth="1"/>
    <col min="10768" max="10769" width="15.7109375" style="150" customWidth="1"/>
    <col min="10770" max="10770" width="2.7109375" style="150" customWidth="1"/>
    <col min="10771" max="10772" width="15.7109375" style="150" customWidth="1"/>
    <col min="10773" max="10773" width="2.7109375" style="150" customWidth="1"/>
    <col min="10774" max="10775" width="15.7109375" style="150" customWidth="1"/>
    <col min="10776" max="10776" width="10.42578125" style="150" customWidth="1"/>
    <col min="10777" max="10778" width="8.85546875" style="150"/>
    <col min="10779" max="10779" width="9" style="150" customWidth="1"/>
    <col min="10780" max="11020" width="8.85546875" style="150"/>
    <col min="11021" max="11021" width="11.28515625" style="150" customWidth="1"/>
    <col min="11022" max="11022" width="65.7109375" style="150" customWidth="1"/>
    <col min="11023" max="11023" width="8" style="150" customWidth="1"/>
    <col min="11024" max="11025" width="15.7109375" style="150" customWidth="1"/>
    <col min="11026" max="11026" width="2.7109375" style="150" customWidth="1"/>
    <col min="11027" max="11028" width="15.7109375" style="150" customWidth="1"/>
    <col min="11029" max="11029" width="2.7109375" style="150" customWidth="1"/>
    <col min="11030" max="11031" width="15.7109375" style="150" customWidth="1"/>
    <col min="11032" max="11032" width="10.42578125" style="150" customWidth="1"/>
    <col min="11033" max="11034" width="8.85546875" style="150"/>
    <col min="11035" max="11035" width="9" style="150" customWidth="1"/>
    <col min="11036" max="11276" width="8.85546875" style="150"/>
    <col min="11277" max="11277" width="11.28515625" style="150" customWidth="1"/>
    <col min="11278" max="11278" width="65.7109375" style="150" customWidth="1"/>
    <col min="11279" max="11279" width="8" style="150" customWidth="1"/>
    <col min="11280" max="11281" width="15.7109375" style="150" customWidth="1"/>
    <col min="11282" max="11282" width="2.7109375" style="150" customWidth="1"/>
    <col min="11283" max="11284" width="15.7109375" style="150" customWidth="1"/>
    <col min="11285" max="11285" width="2.7109375" style="150" customWidth="1"/>
    <col min="11286" max="11287" width="15.7109375" style="150" customWidth="1"/>
    <col min="11288" max="11288" width="10.42578125" style="150" customWidth="1"/>
    <col min="11289" max="11290" width="8.85546875" style="150"/>
    <col min="11291" max="11291" width="9" style="150" customWidth="1"/>
    <col min="11292" max="11532" width="8.85546875" style="150"/>
    <col min="11533" max="11533" width="11.28515625" style="150" customWidth="1"/>
    <col min="11534" max="11534" width="65.7109375" style="150" customWidth="1"/>
    <col min="11535" max="11535" width="8" style="150" customWidth="1"/>
    <col min="11536" max="11537" width="15.7109375" style="150" customWidth="1"/>
    <col min="11538" max="11538" width="2.7109375" style="150" customWidth="1"/>
    <col min="11539" max="11540" width="15.7109375" style="150" customWidth="1"/>
    <col min="11541" max="11541" width="2.7109375" style="150" customWidth="1"/>
    <col min="11542" max="11543" width="15.7109375" style="150" customWidth="1"/>
    <col min="11544" max="11544" width="10.42578125" style="150" customWidth="1"/>
    <col min="11545" max="11546" width="8.85546875" style="150"/>
    <col min="11547" max="11547" width="9" style="150" customWidth="1"/>
    <col min="11548" max="11788" width="8.85546875" style="150"/>
    <col min="11789" max="11789" width="11.28515625" style="150" customWidth="1"/>
    <col min="11790" max="11790" width="65.7109375" style="150" customWidth="1"/>
    <col min="11791" max="11791" width="8" style="150" customWidth="1"/>
    <col min="11792" max="11793" width="15.7109375" style="150" customWidth="1"/>
    <col min="11794" max="11794" width="2.7109375" style="150" customWidth="1"/>
    <col min="11795" max="11796" width="15.7109375" style="150" customWidth="1"/>
    <col min="11797" max="11797" width="2.7109375" style="150" customWidth="1"/>
    <col min="11798" max="11799" width="15.7109375" style="150" customWidth="1"/>
    <col min="11800" max="11800" width="10.42578125" style="150" customWidth="1"/>
    <col min="11801" max="11802" width="8.85546875" style="150"/>
    <col min="11803" max="11803" width="9" style="150" customWidth="1"/>
    <col min="11804" max="12044" width="8.85546875" style="150"/>
    <col min="12045" max="12045" width="11.28515625" style="150" customWidth="1"/>
    <col min="12046" max="12046" width="65.7109375" style="150" customWidth="1"/>
    <col min="12047" max="12047" width="8" style="150" customWidth="1"/>
    <col min="12048" max="12049" width="15.7109375" style="150" customWidth="1"/>
    <col min="12050" max="12050" width="2.7109375" style="150" customWidth="1"/>
    <col min="12051" max="12052" width="15.7109375" style="150" customWidth="1"/>
    <col min="12053" max="12053" width="2.7109375" style="150" customWidth="1"/>
    <col min="12054" max="12055" width="15.7109375" style="150" customWidth="1"/>
    <col min="12056" max="12056" width="10.42578125" style="150" customWidth="1"/>
    <col min="12057" max="12058" width="8.85546875" style="150"/>
    <col min="12059" max="12059" width="9" style="150" customWidth="1"/>
    <col min="12060" max="12300" width="8.85546875" style="150"/>
    <col min="12301" max="12301" width="11.28515625" style="150" customWidth="1"/>
    <col min="12302" max="12302" width="65.7109375" style="150" customWidth="1"/>
    <col min="12303" max="12303" width="8" style="150" customWidth="1"/>
    <col min="12304" max="12305" width="15.7109375" style="150" customWidth="1"/>
    <col min="12306" max="12306" width="2.7109375" style="150" customWidth="1"/>
    <col min="12307" max="12308" width="15.7109375" style="150" customWidth="1"/>
    <col min="12309" max="12309" width="2.7109375" style="150" customWidth="1"/>
    <col min="12310" max="12311" width="15.7109375" style="150" customWidth="1"/>
    <col min="12312" max="12312" width="10.42578125" style="150" customWidth="1"/>
    <col min="12313" max="12314" width="8.85546875" style="150"/>
    <col min="12315" max="12315" width="9" style="150" customWidth="1"/>
    <col min="12316" max="12556" width="8.85546875" style="150"/>
    <col min="12557" max="12557" width="11.28515625" style="150" customWidth="1"/>
    <col min="12558" max="12558" width="65.7109375" style="150" customWidth="1"/>
    <col min="12559" max="12559" width="8" style="150" customWidth="1"/>
    <col min="12560" max="12561" width="15.7109375" style="150" customWidth="1"/>
    <col min="12562" max="12562" width="2.7109375" style="150" customWidth="1"/>
    <col min="12563" max="12564" width="15.7109375" style="150" customWidth="1"/>
    <col min="12565" max="12565" width="2.7109375" style="150" customWidth="1"/>
    <col min="12566" max="12567" width="15.7109375" style="150" customWidth="1"/>
    <col min="12568" max="12568" width="10.42578125" style="150" customWidth="1"/>
    <col min="12569" max="12570" width="8.85546875" style="150"/>
    <col min="12571" max="12571" width="9" style="150" customWidth="1"/>
    <col min="12572" max="12812" width="8.85546875" style="150"/>
    <col min="12813" max="12813" width="11.28515625" style="150" customWidth="1"/>
    <col min="12814" max="12814" width="65.7109375" style="150" customWidth="1"/>
    <col min="12815" max="12815" width="8" style="150" customWidth="1"/>
    <col min="12816" max="12817" width="15.7109375" style="150" customWidth="1"/>
    <col min="12818" max="12818" width="2.7109375" style="150" customWidth="1"/>
    <col min="12819" max="12820" width="15.7109375" style="150" customWidth="1"/>
    <col min="12821" max="12821" width="2.7109375" style="150" customWidth="1"/>
    <col min="12822" max="12823" width="15.7109375" style="150" customWidth="1"/>
    <col min="12824" max="12824" width="10.42578125" style="150" customWidth="1"/>
    <col min="12825" max="12826" width="8.85546875" style="150"/>
    <col min="12827" max="12827" width="9" style="150" customWidth="1"/>
    <col min="12828" max="13068" width="8.85546875" style="150"/>
    <col min="13069" max="13069" width="11.28515625" style="150" customWidth="1"/>
    <col min="13070" max="13070" width="65.7109375" style="150" customWidth="1"/>
    <col min="13071" max="13071" width="8" style="150" customWidth="1"/>
    <col min="13072" max="13073" width="15.7109375" style="150" customWidth="1"/>
    <col min="13074" max="13074" width="2.7109375" style="150" customWidth="1"/>
    <col min="13075" max="13076" width="15.7109375" style="150" customWidth="1"/>
    <col min="13077" max="13077" width="2.7109375" style="150" customWidth="1"/>
    <col min="13078" max="13079" width="15.7109375" style="150" customWidth="1"/>
    <col min="13080" max="13080" width="10.42578125" style="150" customWidth="1"/>
    <col min="13081" max="13082" width="8.85546875" style="150"/>
    <col min="13083" max="13083" width="9" style="150" customWidth="1"/>
    <col min="13084" max="13324" width="8.85546875" style="150"/>
    <col min="13325" max="13325" width="11.28515625" style="150" customWidth="1"/>
    <col min="13326" max="13326" width="65.7109375" style="150" customWidth="1"/>
    <col min="13327" max="13327" width="8" style="150" customWidth="1"/>
    <col min="13328" max="13329" width="15.7109375" style="150" customWidth="1"/>
    <col min="13330" max="13330" width="2.7109375" style="150" customWidth="1"/>
    <col min="13331" max="13332" width="15.7109375" style="150" customWidth="1"/>
    <col min="13333" max="13333" width="2.7109375" style="150" customWidth="1"/>
    <col min="13334" max="13335" width="15.7109375" style="150" customWidth="1"/>
    <col min="13336" max="13336" width="10.42578125" style="150" customWidth="1"/>
    <col min="13337" max="13338" width="8.85546875" style="150"/>
    <col min="13339" max="13339" width="9" style="150" customWidth="1"/>
    <col min="13340" max="13580" width="8.85546875" style="150"/>
    <col min="13581" max="13581" width="11.28515625" style="150" customWidth="1"/>
    <col min="13582" max="13582" width="65.7109375" style="150" customWidth="1"/>
    <col min="13583" max="13583" width="8" style="150" customWidth="1"/>
    <col min="13584" max="13585" width="15.7109375" style="150" customWidth="1"/>
    <col min="13586" max="13586" width="2.7109375" style="150" customWidth="1"/>
    <col min="13587" max="13588" width="15.7109375" style="150" customWidth="1"/>
    <col min="13589" max="13589" width="2.7109375" style="150" customWidth="1"/>
    <col min="13590" max="13591" width="15.7109375" style="150" customWidth="1"/>
    <col min="13592" max="13592" width="10.42578125" style="150" customWidth="1"/>
    <col min="13593" max="13594" width="8.85546875" style="150"/>
    <col min="13595" max="13595" width="9" style="150" customWidth="1"/>
    <col min="13596" max="13836" width="8.85546875" style="150"/>
    <col min="13837" max="13837" width="11.28515625" style="150" customWidth="1"/>
    <col min="13838" max="13838" width="65.7109375" style="150" customWidth="1"/>
    <col min="13839" max="13839" width="8" style="150" customWidth="1"/>
    <col min="13840" max="13841" width="15.7109375" style="150" customWidth="1"/>
    <col min="13842" max="13842" width="2.7109375" style="150" customWidth="1"/>
    <col min="13843" max="13844" width="15.7109375" style="150" customWidth="1"/>
    <col min="13845" max="13845" width="2.7109375" style="150" customWidth="1"/>
    <col min="13846" max="13847" width="15.7109375" style="150" customWidth="1"/>
    <col min="13848" max="13848" width="10.42578125" style="150" customWidth="1"/>
    <col min="13849" max="13850" width="8.85546875" style="150"/>
    <col min="13851" max="13851" width="9" style="150" customWidth="1"/>
    <col min="13852" max="14092" width="8.85546875" style="150"/>
    <col min="14093" max="14093" width="11.28515625" style="150" customWidth="1"/>
    <col min="14094" max="14094" width="65.7109375" style="150" customWidth="1"/>
    <col min="14095" max="14095" width="8" style="150" customWidth="1"/>
    <col min="14096" max="14097" width="15.7109375" style="150" customWidth="1"/>
    <col min="14098" max="14098" width="2.7109375" style="150" customWidth="1"/>
    <col min="14099" max="14100" width="15.7109375" style="150" customWidth="1"/>
    <col min="14101" max="14101" width="2.7109375" style="150" customWidth="1"/>
    <col min="14102" max="14103" width="15.7109375" style="150" customWidth="1"/>
    <col min="14104" max="14104" width="10.42578125" style="150" customWidth="1"/>
    <col min="14105" max="14106" width="8.85546875" style="150"/>
    <col min="14107" max="14107" width="9" style="150" customWidth="1"/>
    <col min="14108" max="14348" width="8.85546875" style="150"/>
    <col min="14349" max="14349" width="11.28515625" style="150" customWidth="1"/>
    <col min="14350" max="14350" width="65.7109375" style="150" customWidth="1"/>
    <col min="14351" max="14351" width="8" style="150" customWidth="1"/>
    <col min="14352" max="14353" width="15.7109375" style="150" customWidth="1"/>
    <col min="14354" max="14354" width="2.7109375" style="150" customWidth="1"/>
    <col min="14355" max="14356" width="15.7109375" style="150" customWidth="1"/>
    <col min="14357" max="14357" width="2.7109375" style="150" customWidth="1"/>
    <col min="14358" max="14359" width="15.7109375" style="150" customWidth="1"/>
    <col min="14360" max="14360" width="10.42578125" style="150" customWidth="1"/>
    <col min="14361" max="14362" width="8.85546875" style="150"/>
    <col min="14363" max="14363" width="9" style="150" customWidth="1"/>
    <col min="14364" max="14604" width="8.85546875" style="150"/>
    <col min="14605" max="14605" width="11.28515625" style="150" customWidth="1"/>
    <col min="14606" max="14606" width="65.7109375" style="150" customWidth="1"/>
    <col min="14607" max="14607" width="8" style="150" customWidth="1"/>
    <col min="14608" max="14609" width="15.7109375" style="150" customWidth="1"/>
    <col min="14610" max="14610" width="2.7109375" style="150" customWidth="1"/>
    <col min="14611" max="14612" width="15.7109375" style="150" customWidth="1"/>
    <col min="14613" max="14613" width="2.7109375" style="150" customWidth="1"/>
    <col min="14614" max="14615" width="15.7109375" style="150" customWidth="1"/>
    <col min="14616" max="14616" width="10.42578125" style="150" customWidth="1"/>
    <col min="14617" max="14618" width="8.85546875" style="150"/>
    <col min="14619" max="14619" width="9" style="150" customWidth="1"/>
    <col min="14620" max="14860" width="8.85546875" style="150"/>
    <col min="14861" max="14861" width="11.28515625" style="150" customWidth="1"/>
    <col min="14862" max="14862" width="65.7109375" style="150" customWidth="1"/>
    <col min="14863" max="14863" width="8" style="150" customWidth="1"/>
    <col min="14864" max="14865" width="15.7109375" style="150" customWidth="1"/>
    <col min="14866" max="14866" width="2.7109375" style="150" customWidth="1"/>
    <col min="14867" max="14868" width="15.7109375" style="150" customWidth="1"/>
    <col min="14869" max="14869" width="2.7109375" style="150" customWidth="1"/>
    <col min="14870" max="14871" width="15.7109375" style="150" customWidth="1"/>
    <col min="14872" max="14872" width="10.42578125" style="150" customWidth="1"/>
    <col min="14873" max="14874" width="8.85546875" style="150"/>
    <col min="14875" max="14875" width="9" style="150" customWidth="1"/>
    <col min="14876" max="15116" width="8.85546875" style="150"/>
    <col min="15117" max="15117" width="11.28515625" style="150" customWidth="1"/>
    <col min="15118" max="15118" width="65.7109375" style="150" customWidth="1"/>
    <col min="15119" max="15119" width="8" style="150" customWidth="1"/>
    <col min="15120" max="15121" width="15.7109375" style="150" customWidth="1"/>
    <col min="15122" max="15122" width="2.7109375" style="150" customWidth="1"/>
    <col min="15123" max="15124" width="15.7109375" style="150" customWidth="1"/>
    <col min="15125" max="15125" width="2.7109375" style="150" customWidth="1"/>
    <col min="15126" max="15127" width="15.7109375" style="150" customWidth="1"/>
    <col min="15128" max="15128" width="10.42578125" style="150" customWidth="1"/>
    <col min="15129" max="15130" width="8.85546875" style="150"/>
    <col min="15131" max="15131" width="9" style="150" customWidth="1"/>
    <col min="15132" max="15372" width="8.85546875" style="150"/>
    <col min="15373" max="15373" width="11.28515625" style="150" customWidth="1"/>
    <col min="15374" max="15374" width="65.7109375" style="150" customWidth="1"/>
    <col min="15375" max="15375" width="8" style="150" customWidth="1"/>
    <col min="15376" max="15377" width="15.7109375" style="150" customWidth="1"/>
    <col min="15378" max="15378" width="2.7109375" style="150" customWidth="1"/>
    <col min="15379" max="15380" width="15.7109375" style="150" customWidth="1"/>
    <col min="15381" max="15381" width="2.7109375" style="150" customWidth="1"/>
    <col min="15382" max="15383" width="15.7109375" style="150" customWidth="1"/>
    <col min="15384" max="15384" width="10.42578125" style="150" customWidth="1"/>
    <col min="15385" max="15386" width="8.85546875" style="150"/>
    <col min="15387" max="15387" width="9" style="150" customWidth="1"/>
    <col min="15388" max="15628" width="8.85546875" style="150"/>
    <col min="15629" max="15629" width="11.28515625" style="150" customWidth="1"/>
    <col min="15630" max="15630" width="65.7109375" style="150" customWidth="1"/>
    <col min="15631" max="15631" width="8" style="150" customWidth="1"/>
    <col min="15632" max="15633" width="15.7109375" style="150" customWidth="1"/>
    <col min="15634" max="15634" width="2.7109375" style="150" customWidth="1"/>
    <col min="15635" max="15636" width="15.7109375" style="150" customWidth="1"/>
    <col min="15637" max="15637" width="2.7109375" style="150" customWidth="1"/>
    <col min="15638" max="15639" width="15.7109375" style="150" customWidth="1"/>
    <col min="15640" max="15640" width="10.42578125" style="150" customWidth="1"/>
    <col min="15641" max="15642" width="8.85546875" style="150"/>
    <col min="15643" max="15643" width="9" style="150" customWidth="1"/>
    <col min="15644" max="15884" width="8.85546875" style="150"/>
    <col min="15885" max="15885" width="11.28515625" style="150" customWidth="1"/>
    <col min="15886" max="15886" width="65.7109375" style="150" customWidth="1"/>
    <col min="15887" max="15887" width="8" style="150" customWidth="1"/>
    <col min="15888" max="15889" width="15.7109375" style="150" customWidth="1"/>
    <col min="15890" max="15890" width="2.7109375" style="150" customWidth="1"/>
    <col min="15891" max="15892" width="15.7109375" style="150" customWidth="1"/>
    <col min="15893" max="15893" width="2.7109375" style="150" customWidth="1"/>
    <col min="15894" max="15895" width="15.7109375" style="150" customWidth="1"/>
    <col min="15896" max="15896" width="10.42578125" style="150" customWidth="1"/>
    <col min="15897" max="15898" width="8.85546875" style="150"/>
    <col min="15899" max="15899" width="9" style="150" customWidth="1"/>
    <col min="15900" max="16140" width="8.85546875" style="150"/>
    <col min="16141" max="16141" width="11.28515625" style="150" customWidth="1"/>
    <col min="16142" max="16142" width="65.7109375" style="150" customWidth="1"/>
    <col min="16143" max="16143" width="8" style="150" customWidth="1"/>
    <col min="16144" max="16145" width="15.7109375" style="150" customWidth="1"/>
    <col min="16146" max="16146" width="2.7109375" style="150" customWidth="1"/>
    <col min="16147" max="16148" width="15.7109375" style="150" customWidth="1"/>
    <col min="16149" max="16149" width="2.7109375" style="150" customWidth="1"/>
    <col min="16150" max="16151" width="15.7109375" style="150" customWidth="1"/>
    <col min="16152" max="16152" width="10.42578125" style="150" customWidth="1"/>
    <col min="16153" max="16154" width="8.85546875" style="150"/>
    <col min="16155" max="16155" width="9" style="150" customWidth="1"/>
    <col min="16156" max="16384" width="8.85546875" style="150"/>
  </cols>
  <sheetData>
    <row r="1" spans="1:25" s="86" customFormat="1" x14ac:dyDescent="0.2">
      <c r="A1" s="230" t="s">
        <v>47</v>
      </c>
      <c r="B1" s="230"/>
      <c r="C1" s="82"/>
      <c r="D1" s="82"/>
      <c r="E1" s="82"/>
      <c r="F1" s="82"/>
      <c r="G1" s="82"/>
      <c r="H1" s="83"/>
      <c r="I1" s="82"/>
      <c r="J1" s="82"/>
      <c r="K1" s="82"/>
      <c r="L1" s="82"/>
      <c r="M1" s="82"/>
      <c r="N1" s="82"/>
      <c r="O1" s="82"/>
      <c r="P1" s="84"/>
      <c r="Q1" s="82"/>
      <c r="R1" s="82"/>
      <c r="S1" s="82"/>
      <c r="T1" s="82"/>
      <c r="U1" s="82"/>
      <c r="V1" s="82"/>
      <c r="W1" s="82"/>
      <c r="X1" s="85"/>
    </row>
    <row r="2" spans="1:25" s="86" customFormat="1" ht="24.75" customHeight="1" x14ac:dyDescent="0.2">
      <c r="A2" s="231" t="s">
        <v>48</v>
      </c>
      <c r="B2" s="231"/>
      <c r="C2" s="87"/>
      <c r="D2" s="88" t="s">
        <v>49</v>
      </c>
      <c r="E2" s="88"/>
      <c r="F2" s="88"/>
      <c r="G2" s="88"/>
      <c r="H2" s="89"/>
      <c r="I2" s="88"/>
      <c r="J2" s="88"/>
      <c r="K2" s="88"/>
      <c r="L2" s="88"/>
      <c r="M2" s="88"/>
      <c r="N2" s="88"/>
      <c r="O2" s="88"/>
      <c r="P2" s="90"/>
      <c r="Q2" s="90"/>
      <c r="R2" s="82"/>
      <c r="S2" s="82"/>
      <c r="T2" s="82"/>
      <c r="U2" s="82"/>
      <c r="V2" s="82"/>
      <c r="W2" s="82"/>
      <c r="X2" s="85"/>
    </row>
    <row r="3" spans="1:25" ht="24.75" customHeight="1" x14ac:dyDescent="0.2">
      <c r="A3" s="232" t="s">
        <v>50</v>
      </c>
      <c r="B3" s="232"/>
      <c r="C3" s="91"/>
      <c r="D3" s="91"/>
      <c r="E3" s="91"/>
      <c r="F3" s="91"/>
      <c r="G3" s="91"/>
      <c r="H3" s="92"/>
      <c r="I3" s="91"/>
      <c r="J3" s="91"/>
      <c r="K3" s="91"/>
      <c r="L3" s="91"/>
      <c r="M3" s="91"/>
      <c r="N3" s="91"/>
      <c r="O3" s="91"/>
      <c r="P3" s="91"/>
      <c r="Q3" s="91"/>
      <c r="R3" s="91"/>
      <c r="S3" s="91"/>
      <c r="T3" s="91"/>
      <c r="U3" s="91"/>
      <c r="V3" s="91"/>
      <c r="W3" s="91"/>
      <c r="X3" s="93"/>
    </row>
    <row r="4" spans="1:25" ht="24.75" customHeight="1" x14ac:dyDescent="0.25">
      <c r="A4" s="233" t="s">
        <v>51</v>
      </c>
      <c r="B4" s="233"/>
      <c r="C4" s="91"/>
      <c r="D4" s="91"/>
      <c r="E4" s="91"/>
      <c r="F4" s="91"/>
      <c r="G4" s="91"/>
      <c r="H4" s="92"/>
      <c r="I4" s="91"/>
      <c r="J4" s="91"/>
      <c r="K4" s="91"/>
      <c r="L4" s="91"/>
      <c r="M4" s="91"/>
      <c r="N4" s="91"/>
      <c r="O4" s="91"/>
      <c r="P4" s="91"/>
      <c r="Q4" s="91"/>
      <c r="R4" s="91"/>
      <c r="S4" s="91"/>
      <c r="T4" s="91"/>
      <c r="U4" s="91"/>
      <c r="V4" s="91"/>
      <c r="W4" s="91"/>
      <c r="X4" s="93"/>
      <c r="Y4" s="94"/>
    </row>
    <row r="5" spans="1:25" ht="15.75" x14ac:dyDescent="0.25">
      <c r="B5" s="94"/>
      <c r="C5" s="94"/>
      <c r="D5" s="94"/>
      <c r="E5" s="94"/>
      <c r="F5" s="94"/>
      <c r="G5" s="94"/>
      <c r="H5" s="94"/>
      <c r="I5" s="94"/>
      <c r="J5" s="94"/>
      <c r="K5" s="94"/>
      <c r="L5" s="94"/>
      <c r="M5" s="94"/>
      <c r="N5" s="94"/>
      <c r="O5" s="94"/>
      <c r="P5" s="94"/>
      <c r="Q5" s="94"/>
      <c r="R5" s="94"/>
      <c r="S5" s="94"/>
      <c r="T5" s="94"/>
      <c r="U5" s="94"/>
      <c r="V5" s="94"/>
      <c r="W5" s="94"/>
      <c r="X5" s="94"/>
    </row>
    <row r="6" spans="1:25" x14ac:dyDescent="0.2">
      <c r="H6" s="96"/>
    </row>
    <row r="7" spans="1:25" ht="14.25" customHeight="1" x14ac:dyDescent="0.2">
      <c r="A7" s="229" t="s">
        <v>52</v>
      </c>
      <c r="B7" s="234" t="s">
        <v>53</v>
      </c>
      <c r="C7" s="226" t="s">
        <v>54</v>
      </c>
      <c r="D7" s="227"/>
      <c r="E7" s="227"/>
      <c r="F7" s="227"/>
      <c r="G7" s="227"/>
      <c r="H7" s="227"/>
      <c r="I7" s="227"/>
      <c r="J7" s="227"/>
      <c r="K7" s="227"/>
      <c r="L7" s="227"/>
      <c r="M7" s="227"/>
      <c r="N7" s="227"/>
      <c r="O7" s="227"/>
      <c r="P7" s="227"/>
      <c r="Q7" s="227"/>
      <c r="R7" s="228"/>
      <c r="S7" s="159"/>
      <c r="T7" s="159"/>
      <c r="U7" s="159"/>
      <c r="V7" s="159"/>
      <c r="W7" s="159"/>
      <c r="X7" s="229" t="s">
        <v>55</v>
      </c>
    </row>
    <row r="8" spans="1:25" ht="15" customHeight="1" x14ac:dyDescent="0.2">
      <c r="A8" s="229"/>
      <c r="B8" s="234"/>
      <c r="C8" s="226" t="s">
        <v>56</v>
      </c>
      <c r="D8" s="227"/>
      <c r="E8" s="227"/>
      <c r="F8" s="227"/>
      <c r="G8" s="227"/>
      <c r="H8" s="227"/>
      <c r="I8" s="227"/>
      <c r="J8" s="227"/>
      <c r="K8" s="227"/>
      <c r="L8" s="227"/>
      <c r="M8" s="227"/>
      <c r="N8" s="227"/>
      <c r="O8" s="227"/>
      <c r="P8" s="227"/>
      <c r="Q8" s="227"/>
      <c r="R8" s="228"/>
      <c r="S8" s="159"/>
      <c r="T8" s="159"/>
      <c r="U8" s="159"/>
      <c r="V8" s="159"/>
      <c r="W8" s="159"/>
      <c r="X8" s="229"/>
    </row>
    <row r="9" spans="1:25" ht="42" customHeight="1" x14ac:dyDescent="0.2">
      <c r="A9" s="229"/>
      <c r="B9" s="234"/>
      <c r="C9" s="160" t="s">
        <v>57</v>
      </c>
      <c r="D9" s="160" t="s">
        <v>58</v>
      </c>
      <c r="E9" s="160" t="s">
        <v>137</v>
      </c>
      <c r="F9" s="160" t="s">
        <v>142</v>
      </c>
      <c r="G9" s="106" t="s">
        <v>159</v>
      </c>
      <c r="H9" s="99"/>
      <c r="I9" s="160" t="s">
        <v>59</v>
      </c>
      <c r="J9" s="160" t="s">
        <v>138</v>
      </c>
      <c r="K9" s="106" t="s">
        <v>158</v>
      </c>
      <c r="L9" s="106" t="s">
        <v>160</v>
      </c>
      <c r="M9" s="106" t="s">
        <v>167</v>
      </c>
      <c r="N9" s="106" t="s">
        <v>180</v>
      </c>
      <c r="O9" s="106" t="s">
        <v>204</v>
      </c>
      <c r="P9" s="99"/>
      <c r="Q9" s="160" t="s">
        <v>60</v>
      </c>
      <c r="R9" s="160" t="s">
        <v>139</v>
      </c>
      <c r="S9" s="106" t="s">
        <v>168</v>
      </c>
      <c r="T9" s="106" t="s">
        <v>188</v>
      </c>
      <c r="U9" s="106" t="s">
        <v>181</v>
      </c>
      <c r="V9" s="106" t="s">
        <v>203</v>
      </c>
      <c r="W9" s="161" t="s">
        <v>217</v>
      </c>
      <c r="X9" s="229"/>
    </row>
    <row r="10" spans="1:25" ht="153" customHeight="1" x14ac:dyDescent="0.2">
      <c r="A10" s="141" t="s">
        <v>61</v>
      </c>
      <c r="B10" s="135" t="s">
        <v>197</v>
      </c>
      <c r="C10" s="147"/>
      <c r="D10" s="149">
        <v>0</v>
      </c>
      <c r="E10" s="149">
        <v>0</v>
      </c>
      <c r="F10" s="149">
        <v>32203</v>
      </c>
      <c r="G10" s="149">
        <v>30372.71</v>
      </c>
      <c r="H10" s="148"/>
      <c r="I10" s="149">
        <v>32203</v>
      </c>
      <c r="J10" s="149">
        <v>32203</v>
      </c>
      <c r="K10" s="149">
        <f>31200+2840+2600</f>
        <v>36640</v>
      </c>
      <c r="L10" s="149">
        <f>31200+2840+2600</f>
        <v>36640</v>
      </c>
      <c r="M10" s="149">
        <f>31200+2840+2600</f>
        <v>36640</v>
      </c>
      <c r="N10" s="149">
        <v>0</v>
      </c>
      <c r="O10" s="149">
        <v>0</v>
      </c>
      <c r="P10" s="148"/>
      <c r="Q10" s="149">
        <v>32203</v>
      </c>
      <c r="R10" s="149">
        <v>32203</v>
      </c>
      <c r="S10" s="149">
        <f>31200+2840+2600</f>
        <v>36640</v>
      </c>
      <c r="T10" s="149">
        <v>36640</v>
      </c>
      <c r="U10" s="149">
        <v>0</v>
      </c>
      <c r="V10" s="149">
        <v>0</v>
      </c>
      <c r="W10" s="149">
        <v>0</v>
      </c>
      <c r="X10" s="151" t="s">
        <v>62</v>
      </c>
    </row>
    <row r="11" spans="1:25" s="116" customFormat="1" ht="206.25" customHeight="1" x14ac:dyDescent="0.2">
      <c r="A11" s="141" t="s">
        <v>61</v>
      </c>
      <c r="B11" s="100" t="s">
        <v>226</v>
      </c>
      <c r="C11" s="147"/>
      <c r="D11" s="149">
        <v>0</v>
      </c>
      <c r="E11" s="149">
        <v>0</v>
      </c>
      <c r="F11" s="149">
        <v>0</v>
      </c>
      <c r="G11" s="149">
        <v>0</v>
      </c>
      <c r="H11" s="148"/>
      <c r="I11" s="149">
        <v>0</v>
      </c>
      <c r="J11" s="149">
        <v>0</v>
      </c>
      <c r="K11" s="149">
        <v>50736</v>
      </c>
      <c r="L11" s="149">
        <v>50736</v>
      </c>
      <c r="M11" s="149">
        <v>13881</v>
      </c>
      <c r="N11" s="149">
        <v>13881</v>
      </c>
      <c r="O11" s="149">
        <v>13881</v>
      </c>
      <c r="P11" s="148"/>
      <c r="Q11" s="149">
        <v>0</v>
      </c>
      <c r="R11" s="149">
        <v>0</v>
      </c>
      <c r="S11" s="149">
        <v>50736</v>
      </c>
      <c r="T11" s="149">
        <v>21744</v>
      </c>
      <c r="U11" s="149">
        <v>21744</v>
      </c>
      <c r="V11" s="149">
        <v>21744</v>
      </c>
      <c r="W11" s="157">
        <v>39550</v>
      </c>
      <c r="X11" s="142" t="s">
        <v>156</v>
      </c>
    </row>
    <row r="12" spans="1:25" s="116" customFormat="1" ht="42.75" customHeight="1" x14ac:dyDescent="0.2">
      <c r="A12" s="141" t="s">
        <v>61</v>
      </c>
      <c r="B12" s="156" t="s">
        <v>189</v>
      </c>
      <c r="C12" s="147"/>
      <c r="D12" s="149">
        <v>0</v>
      </c>
      <c r="E12" s="149">
        <v>0</v>
      </c>
      <c r="F12" s="149">
        <v>0</v>
      </c>
      <c r="G12" s="149">
        <v>0</v>
      </c>
      <c r="H12" s="148"/>
      <c r="I12" s="149">
        <v>0</v>
      </c>
      <c r="J12" s="149">
        <v>0</v>
      </c>
      <c r="K12" s="149">
        <v>0</v>
      </c>
      <c r="L12" s="149">
        <v>0</v>
      </c>
      <c r="M12" s="149">
        <v>0</v>
      </c>
      <c r="N12" s="149">
        <v>3900</v>
      </c>
      <c r="O12" s="149">
        <v>3900</v>
      </c>
      <c r="P12" s="148"/>
      <c r="Q12" s="149">
        <v>0</v>
      </c>
      <c r="R12" s="149">
        <v>0</v>
      </c>
      <c r="S12" s="149">
        <v>0</v>
      </c>
      <c r="T12" s="149">
        <v>0</v>
      </c>
      <c r="U12" s="149">
        <v>3900</v>
      </c>
      <c r="V12" s="149">
        <v>3900</v>
      </c>
      <c r="W12" s="149">
        <v>3900</v>
      </c>
      <c r="X12" s="142" t="s">
        <v>156</v>
      </c>
    </row>
    <row r="13" spans="1:25" s="116" customFormat="1" ht="62.25" customHeight="1" x14ac:dyDescent="0.2">
      <c r="A13" s="141" t="s">
        <v>28</v>
      </c>
      <c r="B13" s="166" t="s">
        <v>218</v>
      </c>
      <c r="C13" s="147"/>
      <c r="D13" s="149">
        <v>0</v>
      </c>
      <c r="E13" s="149">
        <v>0</v>
      </c>
      <c r="F13" s="149">
        <v>0</v>
      </c>
      <c r="G13" s="149">
        <v>0</v>
      </c>
      <c r="H13" s="148"/>
      <c r="I13" s="149">
        <v>0</v>
      </c>
      <c r="J13" s="149">
        <v>0</v>
      </c>
      <c r="K13" s="149">
        <v>0</v>
      </c>
      <c r="L13" s="149">
        <v>0</v>
      </c>
      <c r="M13" s="149">
        <v>0</v>
      </c>
      <c r="N13" s="149">
        <v>0</v>
      </c>
      <c r="O13" s="149">
        <v>0</v>
      </c>
      <c r="P13" s="148"/>
      <c r="Q13" s="149">
        <v>0</v>
      </c>
      <c r="R13" s="149">
        <v>0</v>
      </c>
      <c r="S13" s="149">
        <v>0</v>
      </c>
      <c r="T13" s="149">
        <v>0</v>
      </c>
      <c r="U13" s="149">
        <v>0</v>
      </c>
      <c r="V13" s="149">
        <v>0</v>
      </c>
      <c r="W13" s="157">
        <v>25080</v>
      </c>
      <c r="X13" s="142">
        <v>1100</v>
      </c>
    </row>
    <row r="14" spans="1:25" ht="127.5" customHeight="1" x14ac:dyDescent="0.2">
      <c r="A14" s="141" t="s">
        <v>28</v>
      </c>
      <c r="B14" s="135" t="s">
        <v>228</v>
      </c>
      <c r="C14" s="147"/>
      <c r="D14" s="149">
        <v>55193</v>
      </c>
      <c r="E14" s="149">
        <v>55193</v>
      </c>
      <c r="F14" s="149">
        <v>55193</v>
      </c>
      <c r="G14" s="149">
        <v>43667.03</v>
      </c>
      <c r="H14" s="148"/>
      <c r="I14" s="149">
        <v>55193</v>
      </c>
      <c r="J14" s="149">
        <v>55193</v>
      </c>
      <c r="K14" s="149">
        <v>63180</v>
      </c>
      <c r="L14" s="149">
        <v>63180</v>
      </c>
      <c r="M14" s="149">
        <v>63180</v>
      </c>
      <c r="N14" s="149">
        <v>63180</v>
      </c>
      <c r="O14" s="149">
        <v>63180</v>
      </c>
      <c r="P14" s="148"/>
      <c r="Q14" s="149">
        <v>55193</v>
      </c>
      <c r="R14" s="149">
        <v>55193</v>
      </c>
      <c r="S14" s="149">
        <v>63180</v>
      </c>
      <c r="T14" s="149">
        <v>63180</v>
      </c>
      <c r="U14" s="149">
        <v>63180</v>
      </c>
      <c r="V14" s="149">
        <v>63180</v>
      </c>
      <c r="W14" s="157">
        <v>105300</v>
      </c>
      <c r="X14" s="151" t="s">
        <v>63</v>
      </c>
    </row>
    <row r="15" spans="1:25" ht="85.5" customHeight="1" x14ac:dyDescent="0.2">
      <c r="A15" s="141" t="s">
        <v>28</v>
      </c>
      <c r="B15" s="135" t="s">
        <v>169</v>
      </c>
      <c r="C15" s="147"/>
      <c r="D15" s="149">
        <v>4088</v>
      </c>
      <c r="E15" s="149">
        <v>4088</v>
      </c>
      <c r="F15" s="149">
        <v>4088</v>
      </c>
      <c r="G15" s="149">
        <v>5274.99</v>
      </c>
      <c r="H15" s="148"/>
      <c r="I15" s="149">
        <v>4088</v>
      </c>
      <c r="J15" s="149">
        <v>4088</v>
      </c>
      <c r="K15" s="149">
        <v>4680</v>
      </c>
      <c r="L15" s="149">
        <v>6630</v>
      </c>
      <c r="M15" s="149">
        <v>6630</v>
      </c>
      <c r="N15" s="149">
        <v>6630</v>
      </c>
      <c r="O15" s="149">
        <v>6630</v>
      </c>
      <c r="P15" s="148"/>
      <c r="Q15" s="149">
        <v>4088</v>
      </c>
      <c r="R15" s="149">
        <v>4088</v>
      </c>
      <c r="S15" s="149">
        <v>6630</v>
      </c>
      <c r="T15" s="149">
        <v>6630</v>
      </c>
      <c r="U15" s="149">
        <v>6630</v>
      </c>
      <c r="V15" s="149">
        <v>6630</v>
      </c>
      <c r="W15" s="149">
        <v>6630</v>
      </c>
      <c r="X15" s="151" t="s">
        <v>63</v>
      </c>
    </row>
    <row r="16" spans="1:25" s="116" customFormat="1" ht="73.5" customHeight="1" x14ac:dyDescent="0.2">
      <c r="A16" s="141" t="s">
        <v>67</v>
      </c>
      <c r="B16" s="165" t="s">
        <v>224</v>
      </c>
      <c r="C16" s="147"/>
      <c r="D16" s="149">
        <v>0</v>
      </c>
      <c r="E16" s="149">
        <v>0</v>
      </c>
      <c r="F16" s="149">
        <v>0</v>
      </c>
      <c r="G16" s="149">
        <v>0</v>
      </c>
      <c r="H16" s="148"/>
      <c r="I16" s="149">
        <v>0</v>
      </c>
      <c r="J16" s="149">
        <v>0</v>
      </c>
      <c r="K16" s="149">
        <v>0</v>
      </c>
      <c r="L16" s="149">
        <v>0</v>
      </c>
      <c r="M16" s="149">
        <v>0</v>
      </c>
      <c r="N16" s="149">
        <v>0</v>
      </c>
      <c r="O16" s="149">
        <v>0</v>
      </c>
      <c r="P16" s="148"/>
      <c r="Q16" s="149">
        <v>0</v>
      </c>
      <c r="R16" s="149">
        <v>0</v>
      </c>
      <c r="S16" s="149">
        <v>0</v>
      </c>
      <c r="T16" s="149">
        <v>0</v>
      </c>
      <c r="U16" s="149">
        <v>0</v>
      </c>
      <c r="V16" s="149">
        <v>0</v>
      </c>
      <c r="W16" s="157">
        <v>1278</v>
      </c>
      <c r="X16" s="142">
        <v>1300</v>
      </c>
    </row>
    <row r="17" spans="1:24" ht="80.25" customHeight="1" x14ac:dyDescent="0.2">
      <c r="A17" s="141" t="s">
        <v>28</v>
      </c>
      <c r="B17" s="100" t="s">
        <v>170</v>
      </c>
      <c r="C17" s="147"/>
      <c r="D17" s="149">
        <v>9880</v>
      </c>
      <c r="E17" s="149">
        <v>9880</v>
      </c>
      <c r="F17" s="149">
        <v>9880</v>
      </c>
      <c r="G17" s="149">
        <v>4702.42</v>
      </c>
      <c r="H17" s="148"/>
      <c r="I17" s="149">
        <v>9880</v>
      </c>
      <c r="J17" s="149">
        <v>9880</v>
      </c>
      <c r="K17" s="149">
        <v>11310</v>
      </c>
      <c r="L17" s="149">
        <v>9360</v>
      </c>
      <c r="M17" s="149">
        <v>9360</v>
      </c>
      <c r="N17" s="149">
        <v>9360</v>
      </c>
      <c r="O17" s="149">
        <v>9360</v>
      </c>
      <c r="P17" s="148"/>
      <c r="Q17" s="149">
        <v>9880</v>
      </c>
      <c r="R17" s="149">
        <v>9880</v>
      </c>
      <c r="S17" s="149">
        <v>9360</v>
      </c>
      <c r="T17" s="149">
        <v>9360</v>
      </c>
      <c r="U17" s="149">
        <v>9360</v>
      </c>
      <c r="V17" s="149">
        <v>9360</v>
      </c>
      <c r="W17" s="149">
        <v>9360</v>
      </c>
      <c r="X17" s="151">
        <v>1100</v>
      </c>
    </row>
    <row r="18" spans="1:24" ht="99.75" customHeight="1" x14ac:dyDescent="0.2">
      <c r="A18" s="141" t="s">
        <v>161</v>
      </c>
      <c r="B18" s="100" t="s">
        <v>198</v>
      </c>
      <c r="C18" s="147"/>
      <c r="D18" s="149">
        <v>0</v>
      </c>
      <c r="E18" s="149">
        <v>0</v>
      </c>
      <c r="F18" s="149">
        <v>0</v>
      </c>
      <c r="G18" s="149">
        <v>0</v>
      </c>
      <c r="H18" s="148"/>
      <c r="I18" s="149">
        <v>0</v>
      </c>
      <c r="J18" s="149">
        <v>0</v>
      </c>
      <c r="K18" s="149">
        <v>0</v>
      </c>
      <c r="L18" s="149">
        <v>59280</v>
      </c>
      <c r="M18" s="149">
        <v>59280</v>
      </c>
      <c r="N18" s="149">
        <v>59280</v>
      </c>
      <c r="O18" s="149">
        <v>59280</v>
      </c>
      <c r="P18" s="148"/>
      <c r="Q18" s="149">
        <v>0</v>
      </c>
      <c r="R18" s="149">
        <v>0</v>
      </c>
      <c r="S18" s="149">
        <v>59280</v>
      </c>
      <c r="T18" s="149">
        <v>59280</v>
      </c>
      <c r="U18" s="149">
        <v>106210</v>
      </c>
      <c r="V18" s="149">
        <v>106210</v>
      </c>
      <c r="W18" s="149">
        <v>106210</v>
      </c>
      <c r="X18" s="151">
        <v>1100</v>
      </c>
    </row>
    <row r="19" spans="1:24" s="116" customFormat="1" ht="99.75" customHeight="1" x14ac:dyDescent="0.2">
      <c r="A19" s="141" t="s">
        <v>161</v>
      </c>
      <c r="B19" s="100" t="s">
        <v>206</v>
      </c>
      <c r="C19" s="147"/>
      <c r="D19" s="149">
        <v>0</v>
      </c>
      <c r="E19" s="149">
        <v>0</v>
      </c>
      <c r="F19" s="149">
        <v>0</v>
      </c>
      <c r="G19" s="149">
        <v>0</v>
      </c>
      <c r="H19" s="148"/>
      <c r="I19" s="149">
        <v>0</v>
      </c>
      <c r="J19" s="149">
        <v>0</v>
      </c>
      <c r="K19" s="149">
        <v>0</v>
      </c>
      <c r="L19" s="149">
        <v>0</v>
      </c>
      <c r="M19" s="149">
        <v>0</v>
      </c>
      <c r="N19" s="149">
        <v>0</v>
      </c>
      <c r="O19" s="149">
        <v>9000</v>
      </c>
      <c r="P19" s="148"/>
      <c r="Q19" s="149">
        <v>0</v>
      </c>
      <c r="R19" s="149">
        <v>0</v>
      </c>
      <c r="S19" s="149">
        <v>0</v>
      </c>
      <c r="T19" s="149">
        <v>0</v>
      </c>
      <c r="U19" s="149">
        <v>0</v>
      </c>
      <c r="V19" s="149">
        <v>0</v>
      </c>
      <c r="W19" s="149">
        <v>0</v>
      </c>
      <c r="X19" s="151">
        <v>1100</v>
      </c>
    </row>
    <row r="20" spans="1:24" ht="92.25" customHeight="1" x14ac:dyDescent="0.2">
      <c r="A20" s="141" t="s">
        <v>28</v>
      </c>
      <c r="B20" s="100" t="s">
        <v>199</v>
      </c>
      <c r="C20" s="147"/>
      <c r="D20" s="149">
        <v>26120</v>
      </c>
      <c r="E20" s="149">
        <v>26120</v>
      </c>
      <c r="F20" s="149">
        <v>26120</v>
      </c>
      <c r="G20" s="149">
        <v>12945.47</v>
      </c>
      <c r="H20" s="148"/>
      <c r="I20" s="149">
        <v>26120</v>
      </c>
      <c r="J20" s="149">
        <v>26120</v>
      </c>
      <c r="K20" s="149">
        <v>31200</v>
      </c>
      <c r="L20" s="149">
        <v>31200</v>
      </c>
      <c r="M20" s="149">
        <v>62400</v>
      </c>
      <c r="N20" s="149">
        <v>62400</v>
      </c>
      <c r="O20" s="149">
        <v>62400</v>
      </c>
      <c r="P20" s="148"/>
      <c r="Q20" s="149">
        <v>26120</v>
      </c>
      <c r="R20" s="149">
        <v>26120</v>
      </c>
      <c r="S20" s="149">
        <v>31200</v>
      </c>
      <c r="T20" s="149">
        <v>31200</v>
      </c>
      <c r="U20" s="149">
        <v>62400</v>
      </c>
      <c r="V20" s="149">
        <v>62400</v>
      </c>
      <c r="W20" s="149">
        <v>62400</v>
      </c>
      <c r="X20" s="151">
        <v>1100</v>
      </c>
    </row>
    <row r="21" spans="1:24" ht="70.5" customHeight="1" x14ac:dyDescent="0.2">
      <c r="A21" s="137" t="s">
        <v>61</v>
      </c>
      <c r="B21" s="135" t="s">
        <v>183</v>
      </c>
      <c r="C21" s="147"/>
      <c r="D21" s="149">
        <v>0</v>
      </c>
      <c r="E21" s="149">
        <v>0</v>
      </c>
      <c r="F21" s="149">
        <v>0</v>
      </c>
      <c r="G21" s="149">
        <v>0</v>
      </c>
      <c r="H21" s="148"/>
      <c r="I21" s="149">
        <v>0</v>
      </c>
      <c r="J21" s="149">
        <v>0</v>
      </c>
      <c r="K21" s="149">
        <v>0</v>
      </c>
      <c r="L21" s="149">
        <v>0</v>
      </c>
      <c r="M21" s="149">
        <v>0</v>
      </c>
      <c r="N21" s="149">
        <v>11286</v>
      </c>
      <c r="O21" s="149">
        <v>11286</v>
      </c>
      <c r="P21" s="148"/>
      <c r="Q21" s="149">
        <v>0</v>
      </c>
      <c r="R21" s="149">
        <v>0</v>
      </c>
      <c r="S21" s="149">
        <v>0</v>
      </c>
      <c r="T21" s="149">
        <v>0</v>
      </c>
      <c r="U21" s="149">
        <v>10032</v>
      </c>
      <c r="V21" s="149">
        <v>10032</v>
      </c>
      <c r="W21" s="149">
        <v>10032</v>
      </c>
      <c r="X21" s="151">
        <v>1100</v>
      </c>
    </row>
    <row r="22" spans="1:24" ht="111" customHeight="1" x14ac:dyDescent="0.2">
      <c r="A22" s="141" t="s">
        <v>64</v>
      </c>
      <c r="B22" s="135" t="s">
        <v>230</v>
      </c>
      <c r="C22" s="147"/>
      <c r="D22" s="149">
        <v>72592</v>
      </c>
      <c r="E22" s="149">
        <v>72592</v>
      </c>
      <c r="F22" s="149">
        <v>72592</v>
      </c>
      <c r="G22" s="149">
        <f>77332.83</f>
        <v>77332.83</v>
      </c>
      <c r="H22" s="148"/>
      <c r="I22" s="149">
        <v>72592</v>
      </c>
      <c r="J22" s="149">
        <v>72592</v>
      </c>
      <c r="K22" s="149">
        <f>79962+800+1274</f>
        <v>82036</v>
      </c>
      <c r="L22" s="149">
        <f>79962+800+1274</f>
        <v>82036</v>
      </c>
      <c r="M22" s="149">
        <f>79962+800+1274</f>
        <v>82036</v>
      </c>
      <c r="N22" s="149">
        <f>79962+800+1274</f>
        <v>82036</v>
      </c>
      <c r="O22" s="149">
        <f>79962+800+1274</f>
        <v>82036</v>
      </c>
      <c r="P22" s="148"/>
      <c r="Q22" s="149">
        <v>72592</v>
      </c>
      <c r="R22" s="149">
        <v>72592</v>
      </c>
      <c r="S22" s="149">
        <f>81178+812+1274</f>
        <v>83264</v>
      </c>
      <c r="T22" s="149">
        <f>81178+812+1274</f>
        <v>83264</v>
      </c>
      <c r="U22" s="149">
        <f>81178+812+1274</f>
        <v>83264</v>
      </c>
      <c r="V22" s="149">
        <f>81178+812+1274</f>
        <v>83264</v>
      </c>
      <c r="W22" s="157">
        <v>0</v>
      </c>
      <c r="X22" s="151">
        <v>1900</v>
      </c>
    </row>
    <row r="23" spans="1:24" ht="83.25" customHeight="1" x14ac:dyDescent="0.2">
      <c r="A23" s="141" t="s">
        <v>64</v>
      </c>
      <c r="B23" s="165" t="s">
        <v>223</v>
      </c>
      <c r="C23" s="147"/>
      <c r="D23" s="149">
        <v>0</v>
      </c>
      <c r="E23" s="149">
        <v>0</v>
      </c>
      <c r="F23" s="149">
        <v>0</v>
      </c>
      <c r="G23" s="149">
        <v>0</v>
      </c>
      <c r="H23" s="148"/>
      <c r="I23" s="149">
        <v>0</v>
      </c>
      <c r="J23" s="149">
        <v>0</v>
      </c>
      <c r="K23" s="149">
        <v>0</v>
      </c>
      <c r="L23" s="149">
        <v>0</v>
      </c>
      <c r="M23" s="149">
        <v>0</v>
      </c>
      <c r="N23" s="149">
        <v>0</v>
      </c>
      <c r="O23" s="149">
        <v>0</v>
      </c>
      <c r="P23" s="148"/>
      <c r="Q23" s="149">
        <v>0</v>
      </c>
      <c r="R23" s="149">
        <v>0</v>
      </c>
      <c r="S23" s="149">
        <v>0</v>
      </c>
      <c r="T23" s="149">
        <v>0</v>
      </c>
      <c r="U23" s="149">
        <v>0</v>
      </c>
      <c r="V23" s="149">
        <v>0</v>
      </c>
      <c r="W23" s="157">
        <v>73961</v>
      </c>
      <c r="X23" s="151">
        <v>1300</v>
      </c>
    </row>
    <row r="24" spans="1:24" ht="186.75" customHeight="1" x14ac:dyDescent="0.2">
      <c r="A24" s="141" t="s">
        <v>65</v>
      </c>
      <c r="B24" s="55" t="s">
        <v>141</v>
      </c>
      <c r="C24" s="147"/>
      <c r="D24" s="149">
        <v>72592</v>
      </c>
      <c r="E24" s="149">
        <v>72592</v>
      </c>
      <c r="F24" s="149">
        <v>72592</v>
      </c>
      <c r="G24" s="149">
        <v>46709.120000000003</v>
      </c>
      <c r="H24" s="148"/>
      <c r="I24" s="149">
        <v>72592</v>
      </c>
      <c r="J24" s="149">
        <v>72592</v>
      </c>
      <c r="K24" s="149">
        <f>70146+702</f>
        <v>70848</v>
      </c>
      <c r="L24" s="149">
        <f>70146+702</f>
        <v>70848</v>
      </c>
      <c r="M24" s="149">
        <f>70146+702</f>
        <v>70848</v>
      </c>
      <c r="N24" s="149">
        <f>70146+702</f>
        <v>70848</v>
      </c>
      <c r="O24" s="149">
        <f>70146+702</f>
        <v>70848</v>
      </c>
      <c r="P24" s="148"/>
      <c r="Q24" s="149">
        <v>72592</v>
      </c>
      <c r="R24" s="149">
        <v>72592</v>
      </c>
      <c r="S24" s="149">
        <f>74065+741</f>
        <v>74806</v>
      </c>
      <c r="T24" s="149">
        <f>74065+741</f>
        <v>74806</v>
      </c>
      <c r="U24" s="149">
        <f>74065+741</f>
        <v>74806</v>
      </c>
      <c r="V24" s="149">
        <f>74065+741</f>
        <v>74806</v>
      </c>
      <c r="W24" s="157">
        <v>75546</v>
      </c>
      <c r="X24" s="151">
        <v>1900</v>
      </c>
    </row>
    <row r="25" spans="1:24" ht="111.75" customHeight="1" x14ac:dyDescent="0.2">
      <c r="A25" s="137" t="s">
        <v>66</v>
      </c>
      <c r="B25" s="135" t="s">
        <v>144</v>
      </c>
      <c r="C25" s="147"/>
      <c r="D25" s="149">
        <v>116090</v>
      </c>
      <c r="E25" s="149">
        <v>58045</v>
      </c>
      <c r="F25" s="149">
        <v>58045</v>
      </c>
      <c r="G25" s="149">
        <v>24131.91</v>
      </c>
      <c r="H25" s="148"/>
      <c r="I25" s="149">
        <v>116090</v>
      </c>
      <c r="J25" s="149">
        <v>116090</v>
      </c>
      <c r="K25" s="149">
        <f>14040*10</f>
        <v>140400</v>
      </c>
      <c r="L25" s="149">
        <f>14040*10</f>
        <v>140400</v>
      </c>
      <c r="M25" s="149">
        <f>(14040*10)-13742</f>
        <v>126658</v>
      </c>
      <c r="N25" s="149">
        <f>(14040*10)-13742</f>
        <v>126658</v>
      </c>
      <c r="O25" s="149">
        <f>(14040*10)-13742</f>
        <v>126658</v>
      </c>
      <c r="P25" s="148"/>
      <c r="Q25" s="149">
        <v>116090</v>
      </c>
      <c r="R25" s="149">
        <v>116090</v>
      </c>
      <c r="S25" s="149">
        <f>14040*10</f>
        <v>140400</v>
      </c>
      <c r="T25" s="149">
        <f>14040*10</f>
        <v>140400</v>
      </c>
      <c r="U25" s="149">
        <f>14040*10</f>
        <v>140400</v>
      </c>
      <c r="V25" s="149">
        <f>14040*10</f>
        <v>140400</v>
      </c>
      <c r="W25" s="157">
        <f>113400+46170</f>
        <v>159570</v>
      </c>
      <c r="X25" s="151">
        <v>1100</v>
      </c>
    </row>
    <row r="26" spans="1:24" ht="77.25" customHeight="1" x14ac:dyDescent="0.2">
      <c r="A26" s="141" t="s">
        <v>28</v>
      </c>
      <c r="B26" s="135" t="s">
        <v>162</v>
      </c>
      <c r="C26" s="147"/>
      <c r="D26" s="149">
        <v>97488</v>
      </c>
      <c r="E26" s="149">
        <v>97488</v>
      </c>
      <c r="F26" s="149">
        <v>97488</v>
      </c>
      <c r="G26" s="149">
        <v>89269.759999999995</v>
      </c>
      <c r="H26" s="148"/>
      <c r="I26" s="149">
        <v>97488</v>
      </c>
      <c r="J26" s="149">
        <v>97488</v>
      </c>
      <c r="K26" s="149">
        <v>0</v>
      </c>
      <c r="L26" s="149">
        <v>0</v>
      </c>
      <c r="M26" s="149">
        <v>0</v>
      </c>
      <c r="N26" s="149">
        <v>0</v>
      </c>
      <c r="O26" s="149">
        <v>0</v>
      </c>
      <c r="P26" s="148"/>
      <c r="Q26" s="149">
        <v>97488</v>
      </c>
      <c r="R26" s="149">
        <v>97488</v>
      </c>
      <c r="S26" s="149">
        <v>0</v>
      </c>
      <c r="T26" s="149">
        <v>0</v>
      </c>
      <c r="U26" s="149">
        <v>0</v>
      </c>
      <c r="V26" s="149">
        <v>0</v>
      </c>
      <c r="W26" s="149">
        <v>0</v>
      </c>
      <c r="X26" s="151">
        <v>1300</v>
      </c>
    </row>
    <row r="27" spans="1:24" ht="78" customHeight="1" x14ac:dyDescent="0.2">
      <c r="A27" s="141" t="s">
        <v>28</v>
      </c>
      <c r="B27" s="135" t="s">
        <v>146</v>
      </c>
      <c r="C27" s="147"/>
      <c r="D27" s="149">
        <v>145184</v>
      </c>
      <c r="E27" s="149">
        <v>145184</v>
      </c>
      <c r="F27" s="149">
        <v>145184</v>
      </c>
      <c r="G27" s="149">
        <f>156971.52+3060</f>
        <v>160031.51999999999</v>
      </c>
      <c r="H27" s="148"/>
      <c r="I27" s="149">
        <v>145184</v>
      </c>
      <c r="J27" s="149">
        <v>145184</v>
      </c>
      <c r="K27" s="149">
        <f>79962+800+81178+812+3060</f>
        <v>165812</v>
      </c>
      <c r="L27" s="149">
        <f>79962+800+81178+812+3060</f>
        <v>165812</v>
      </c>
      <c r="M27" s="149">
        <f>79962+800+81178+812+3060</f>
        <v>165812</v>
      </c>
      <c r="N27" s="149">
        <f>79962+800+81178+812+3060</f>
        <v>165812</v>
      </c>
      <c r="O27" s="149">
        <f>79962+800+81178+812+3060</f>
        <v>165812</v>
      </c>
      <c r="P27" s="148"/>
      <c r="Q27" s="149">
        <v>145184</v>
      </c>
      <c r="R27" s="149">
        <v>145184</v>
      </c>
      <c r="S27" s="149">
        <f>81178+812+81178+812+3060</f>
        <v>167040</v>
      </c>
      <c r="T27" s="149">
        <f>81178+812+81178+812+3060</f>
        <v>167040</v>
      </c>
      <c r="U27" s="149">
        <f>81178+812+81178+812+3060</f>
        <v>167040</v>
      </c>
      <c r="V27" s="149">
        <f>81178+812+81178+812+3060</f>
        <v>167040</v>
      </c>
      <c r="W27" s="157">
        <v>145950</v>
      </c>
      <c r="X27" s="151">
        <v>1100</v>
      </c>
    </row>
    <row r="28" spans="1:24" ht="77.25" customHeight="1" x14ac:dyDescent="0.2">
      <c r="A28" s="141" t="s">
        <v>67</v>
      </c>
      <c r="B28" s="135" t="s">
        <v>147</v>
      </c>
      <c r="C28" s="147"/>
      <c r="D28" s="149">
        <v>61940</v>
      </c>
      <c r="E28" s="149">
        <v>61940</v>
      </c>
      <c r="F28" s="149">
        <v>61940</v>
      </c>
      <c r="G28" s="149">
        <v>61145.65</v>
      </c>
      <c r="H28" s="148"/>
      <c r="I28" s="149">
        <v>61940</v>
      </c>
      <c r="J28" s="149">
        <v>61940</v>
      </c>
      <c r="K28" s="149">
        <v>58012</v>
      </c>
      <c r="L28" s="149">
        <v>58012</v>
      </c>
      <c r="M28" s="149">
        <v>58012</v>
      </c>
      <c r="N28" s="149">
        <v>58012</v>
      </c>
      <c r="O28" s="149">
        <v>58012</v>
      </c>
      <c r="P28" s="148"/>
      <c r="Q28" s="149">
        <v>61940</v>
      </c>
      <c r="R28" s="149">
        <v>61940</v>
      </c>
      <c r="S28" s="149">
        <v>58012</v>
      </c>
      <c r="T28" s="149">
        <v>58012</v>
      </c>
      <c r="U28" s="149">
        <v>58012</v>
      </c>
      <c r="V28" s="149">
        <v>58012</v>
      </c>
      <c r="W28" s="157">
        <v>60437</v>
      </c>
      <c r="X28" s="151">
        <v>1200</v>
      </c>
    </row>
    <row r="29" spans="1:24" ht="100.5" x14ac:dyDescent="0.2">
      <c r="A29" s="137" t="s">
        <v>66</v>
      </c>
      <c r="B29" s="135" t="s">
        <v>171</v>
      </c>
      <c r="C29" s="147"/>
      <c r="D29" s="149">
        <v>217776</v>
      </c>
      <c r="E29" s="149">
        <v>217776</v>
      </c>
      <c r="F29" s="149">
        <v>217776</v>
      </c>
      <c r="G29" s="149">
        <v>236692.65</v>
      </c>
      <c r="H29" s="148"/>
      <c r="I29" s="149">
        <v>217776</v>
      </c>
      <c r="J29" s="149">
        <v>217776</v>
      </c>
      <c r="K29" s="149">
        <f>79260+793+81178+812+81798+818</f>
        <v>244659</v>
      </c>
      <c r="L29" s="149">
        <f>79260+793+81178+812+81798+818</f>
        <v>244659</v>
      </c>
      <c r="M29" s="149">
        <f>79260+793+81178+812+81798+818</f>
        <v>244659</v>
      </c>
      <c r="N29" s="149">
        <f>79260+793+81178+812+81798+818</f>
        <v>244659</v>
      </c>
      <c r="O29" s="149">
        <f>79260+793+81178+812+81798+818</f>
        <v>244659</v>
      </c>
      <c r="P29" s="148"/>
      <c r="Q29" s="149">
        <v>217776</v>
      </c>
      <c r="R29" s="149">
        <v>217776</v>
      </c>
      <c r="S29" s="149">
        <f>79622+796+81178+812+81798+818</f>
        <v>245024</v>
      </c>
      <c r="T29" s="149">
        <f>79622+796+81178+812+81798+818</f>
        <v>245024</v>
      </c>
      <c r="U29" s="149">
        <f>79622+796+81178+812+81798+818</f>
        <v>245024</v>
      </c>
      <c r="V29" s="149">
        <f>79622+796+81178+812+81798+818</f>
        <v>245024</v>
      </c>
      <c r="W29" s="157">
        <f>60911+62101+83434</f>
        <v>206446</v>
      </c>
      <c r="X29" s="151">
        <v>1100</v>
      </c>
    </row>
    <row r="30" spans="1:24" ht="29.25" customHeight="1" x14ac:dyDescent="0.2">
      <c r="A30" s="101"/>
      <c r="B30" s="102" t="s">
        <v>68</v>
      </c>
      <c r="C30" s="103">
        <f>SUM(C14:C29)</f>
        <v>0</v>
      </c>
      <c r="D30" s="103">
        <f t="shared" ref="D30:K30" si="0">SUM(D10:D29)</f>
        <v>878943</v>
      </c>
      <c r="E30" s="103">
        <f t="shared" si="0"/>
        <v>820898</v>
      </c>
      <c r="F30" s="103">
        <f t="shared" si="0"/>
        <v>853101</v>
      </c>
      <c r="G30" s="103">
        <f t="shared" si="0"/>
        <v>792276.06</v>
      </c>
      <c r="H30" s="103">
        <f t="shared" si="0"/>
        <v>0</v>
      </c>
      <c r="I30" s="103">
        <f t="shared" si="0"/>
        <v>911146</v>
      </c>
      <c r="J30" s="103">
        <f t="shared" si="0"/>
        <v>911146</v>
      </c>
      <c r="K30" s="103">
        <f t="shared" si="0"/>
        <v>959513</v>
      </c>
      <c r="L30" s="103">
        <f t="shared" ref="L30" si="1">SUM(L10:L29)</f>
        <v>1018793</v>
      </c>
      <c r="M30" s="103">
        <f t="shared" ref="M30" si="2">SUM(M10:M29)</f>
        <v>999396</v>
      </c>
      <c r="N30" s="103">
        <f>SUM(N10:N29)</f>
        <v>977942</v>
      </c>
      <c r="O30" s="103">
        <f>SUM(O10:O29)</f>
        <v>986942</v>
      </c>
      <c r="P30" s="103"/>
      <c r="Q30" s="103">
        <f t="shared" ref="Q30:U30" si="3">SUM(Q10:Q29)</f>
        <v>911146</v>
      </c>
      <c r="R30" s="103">
        <f t="shared" si="3"/>
        <v>911146</v>
      </c>
      <c r="S30" s="103">
        <f t="shared" si="3"/>
        <v>1025572</v>
      </c>
      <c r="T30" s="103">
        <f t="shared" si="3"/>
        <v>996580</v>
      </c>
      <c r="U30" s="103">
        <f t="shared" si="3"/>
        <v>1052002</v>
      </c>
      <c r="V30" s="103">
        <f>SUM(V10:V29)</f>
        <v>1052002</v>
      </c>
      <c r="W30" s="103">
        <f>SUM(W10:W29)</f>
        <v>1091650</v>
      </c>
      <c r="X30" s="104" t="s">
        <v>69</v>
      </c>
    </row>
    <row r="31" spans="1:24" ht="189.75" customHeight="1" x14ac:dyDescent="0.2">
      <c r="A31" s="141" t="s">
        <v>61</v>
      </c>
      <c r="B31" s="147" t="s">
        <v>209</v>
      </c>
      <c r="C31" s="147"/>
      <c r="D31" s="149">
        <v>0</v>
      </c>
      <c r="E31" s="143">
        <v>0</v>
      </c>
      <c r="F31" s="143">
        <v>2576</v>
      </c>
      <c r="G31" s="143">
        <v>1741.67</v>
      </c>
      <c r="H31" s="144"/>
      <c r="I31" s="149">
        <v>2576</v>
      </c>
      <c r="J31" s="149">
        <v>2576</v>
      </c>
      <c r="K31" s="149">
        <f>4480+3248</f>
        <v>7728</v>
      </c>
      <c r="L31" s="149">
        <f>4480+3248</f>
        <v>7728</v>
      </c>
      <c r="M31" s="149">
        <f>4480+3248</f>
        <v>7728</v>
      </c>
      <c r="N31" s="149">
        <f>4480+3248</f>
        <v>7728</v>
      </c>
      <c r="O31" s="149">
        <v>9328</v>
      </c>
      <c r="P31" s="144"/>
      <c r="Q31" s="149">
        <v>2576</v>
      </c>
      <c r="R31" s="149">
        <v>2576</v>
      </c>
      <c r="S31" s="149">
        <f>4480+3248</f>
        <v>7728</v>
      </c>
      <c r="T31" s="149">
        <f>4480+3248</f>
        <v>7728</v>
      </c>
      <c r="U31" s="149">
        <f>4480+3248</f>
        <v>7728</v>
      </c>
      <c r="V31" s="149">
        <f>4480+3248</f>
        <v>7728</v>
      </c>
      <c r="W31" s="149">
        <f>4480+3248</f>
        <v>7728</v>
      </c>
      <c r="X31" s="151">
        <v>2400</v>
      </c>
    </row>
    <row r="32" spans="1:24" ht="174.75" customHeight="1" x14ac:dyDescent="0.2">
      <c r="A32" s="141" t="s">
        <v>61</v>
      </c>
      <c r="B32" s="147" t="s">
        <v>210</v>
      </c>
      <c r="C32" s="147"/>
      <c r="D32" s="149">
        <v>0</v>
      </c>
      <c r="E32" s="143">
        <v>0</v>
      </c>
      <c r="F32" s="143">
        <v>2479</v>
      </c>
      <c r="G32" s="143">
        <v>0</v>
      </c>
      <c r="H32" s="144"/>
      <c r="I32" s="149">
        <v>2479</v>
      </c>
      <c r="J32" s="149">
        <v>2479</v>
      </c>
      <c r="K32" s="149">
        <v>7888</v>
      </c>
      <c r="L32" s="149">
        <v>7888</v>
      </c>
      <c r="M32" s="149">
        <v>7888</v>
      </c>
      <c r="N32" s="149">
        <f>7888+232</f>
        <v>8120</v>
      </c>
      <c r="O32" s="149">
        <v>10440</v>
      </c>
      <c r="P32" s="144"/>
      <c r="Q32" s="149">
        <v>2479</v>
      </c>
      <c r="R32" s="149">
        <v>2479</v>
      </c>
      <c r="S32" s="149">
        <v>7888</v>
      </c>
      <c r="T32" s="149">
        <v>7888</v>
      </c>
      <c r="U32" s="149">
        <f>7888+232</f>
        <v>8120</v>
      </c>
      <c r="V32" s="149">
        <f>7888+232</f>
        <v>8120</v>
      </c>
      <c r="W32" s="149">
        <f>7888+232</f>
        <v>8120</v>
      </c>
      <c r="X32" s="151">
        <v>2200</v>
      </c>
    </row>
    <row r="33" spans="1:24" ht="29.25" customHeight="1" x14ac:dyDescent="0.2">
      <c r="A33" s="101"/>
      <c r="B33" s="102" t="s">
        <v>70</v>
      </c>
      <c r="C33" s="103">
        <f>SUM(C31:C32)</f>
        <v>0</v>
      </c>
      <c r="D33" s="103">
        <f>SUM(D31:D32)</f>
        <v>0</v>
      </c>
      <c r="E33" s="103">
        <f>SUM(E31:E32)</f>
        <v>0</v>
      </c>
      <c r="F33" s="103">
        <f>SUM(F31:F32)</f>
        <v>5055</v>
      </c>
      <c r="G33" s="103">
        <f>SUM(G31:G32)</f>
        <v>1741.67</v>
      </c>
      <c r="H33" s="103"/>
      <c r="I33" s="103">
        <f t="shared" ref="I33:O33" si="4">SUM(I31:I32)</f>
        <v>5055</v>
      </c>
      <c r="J33" s="103">
        <f t="shared" si="4"/>
        <v>5055</v>
      </c>
      <c r="K33" s="103">
        <f t="shared" si="4"/>
        <v>15616</v>
      </c>
      <c r="L33" s="103">
        <f t="shared" si="4"/>
        <v>15616</v>
      </c>
      <c r="M33" s="103">
        <f t="shared" si="4"/>
        <v>15616</v>
      </c>
      <c r="N33" s="103">
        <f t="shared" si="4"/>
        <v>15848</v>
      </c>
      <c r="O33" s="103">
        <f t="shared" si="4"/>
        <v>19768</v>
      </c>
      <c r="P33" s="103"/>
      <c r="Q33" s="103">
        <f t="shared" ref="Q33:V33" si="5">SUM(Q31:Q32)</f>
        <v>5055</v>
      </c>
      <c r="R33" s="103">
        <f t="shared" si="5"/>
        <v>5055</v>
      </c>
      <c r="S33" s="103">
        <f t="shared" si="5"/>
        <v>15616</v>
      </c>
      <c r="T33" s="103">
        <f t="shared" si="5"/>
        <v>15616</v>
      </c>
      <c r="U33" s="103">
        <f t="shared" si="5"/>
        <v>15848</v>
      </c>
      <c r="V33" s="103">
        <f t="shared" si="5"/>
        <v>15848</v>
      </c>
      <c r="W33" s="103">
        <f t="shared" ref="W33" si="6">SUM(W31:W32)</f>
        <v>15848</v>
      </c>
      <c r="X33" s="104" t="s">
        <v>71</v>
      </c>
    </row>
    <row r="34" spans="1:24" ht="71.25" x14ac:dyDescent="0.2">
      <c r="A34" s="141" t="s">
        <v>61</v>
      </c>
      <c r="B34" s="138" t="s">
        <v>148</v>
      </c>
      <c r="C34" s="152"/>
      <c r="D34" s="149">
        <v>0</v>
      </c>
      <c r="E34" s="149">
        <v>0</v>
      </c>
      <c r="F34" s="149">
        <v>4093</v>
      </c>
      <c r="G34" s="149">
        <v>4523.92</v>
      </c>
      <c r="H34" s="148"/>
      <c r="I34" s="149">
        <v>4093</v>
      </c>
      <c r="J34" s="149">
        <v>4093</v>
      </c>
      <c r="K34" s="149">
        <v>5584</v>
      </c>
      <c r="L34" s="149">
        <v>5584</v>
      </c>
      <c r="M34" s="149">
        <v>5584</v>
      </c>
      <c r="N34" s="149">
        <v>0</v>
      </c>
      <c r="O34" s="149">
        <v>0</v>
      </c>
      <c r="P34" s="148"/>
      <c r="Q34" s="149">
        <v>4093</v>
      </c>
      <c r="R34" s="149">
        <v>4093</v>
      </c>
      <c r="S34" s="149">
        <v>5584</v>
      </c>
      <c r="T34" s="149">
        <v>5584</v>
      </c>
      <c r="U34" s="149">
        <v>0</v>
      </c>
      <c r="V34" s="149">
        <v>0</v>
      </c>
      <c r="W34" s="149">
        <v>0</v>
      </c>
      <c r="X34" s="151" t="s">
        <v>72</v>
      </c>
    </row>
    <row r="35" spans="1:24" ht="85.5" x14ac:dyDescent="0.2">
      <c r="A35" s="141" t="s">
        <v>61</v>
      </c>
      <c r="B35" s="138" t="s">
        <v>163</v>
      </c>
      <c r="C35" s="152"/>
      <c r="D35" s="149">
        <v>0</v>
      </c>
      <c r="E35" s="149">
        <v>0</v>
      </c>
      <c r="F35" s="149">
        <v>372</v>
      </c>
      <c r="G35" s="149">
        <v>355.98</v>
      </c>
      <c r="H35" s="148"/>
      <c r="I35" s="149">
        <v>372</v>
      </c>
      <c r="J35" s="149">
        <v>372</v>
      </c>
      <c r="K35" s="149">
        <v>1743</v>
      </c>
      <c r="L35" s="149">
        <v>1743</v>
      </c>
      <c r="M35" s="149">
        <v>1743</v>
      </c>
      <c r="N35" s="149">
        <v>1743</v>
      </c>
      <c r="O35" s="149">
        <v>2105</v>
      </c>
      <c r="P35" s="148"/>
      <c r="Q35" s="149">
        <v>372</v>
      </c>
      <c r="R35" s="149">
        <v>372</v>
      </c>
      <c r="S35" s="149">
        <v>1743</v>
      </c>
      <c r="T35" s="149">
        <v>1743</v>
      </c>
      <c r="U35" s="149">
        <v>1743</v>
      </c>
      <c r="V35" s="149">
        <v>1743</v>
      </c>
      <c r="W35" s="157">
        <v>1882</v>
      </c>
      <c r="X35" s="151" t="s">
        <v>73</v>
      </c>
    </row>
    <row r="36" spans="1:24" ht="105.75" customHeight="1" x14ac:dyDescent="0.2">
      <c r="A36" s="141" t="s">
        <v>61</v>
      </c>
      <c r="B36" s="138" t="s">
        <v>200</v>
      </c>
      <c r="C36" s="152"/>
      <c r="D36" s="149">
        <v>0</v>
      </c>
      <c r="E36" s="149">
        <v>0</v>
      </c>
      <c r="F36" s="149">
        <v>358</v>
      </c>
      <c r="G36" s="149">
        <v>0</v>
      </c>
      <c r="H36" s="148"/>
      <c r="I36" s="149">
        <v>358</v>
      </c>
      <c r="J36" s="149">
        <v>358</v>
      </c>
      <c r="K36" s="149">
        <v>1780</v>
      </c>
      <c r="L36" s="149">
        <v>1780</v>
      </c>
      <c r="M36" s="149">
        <v>1780</v>
      </c>
      <c r="N36" s="149">
        <v>1840</v>
      </c>
      <c r="O36" s="149">
        <v>2357</v>
      </c>
      <c r="P36" s="148"/>
      <c r="Q36" s="149">
        <v>358</v>
      </c>
      <c r="R36" s="149">
        <v>358</v>
      </c>
      <c r="S36" s="149">
        <v>1780</v>
      </c>
      <c r="T36" s="149">
        <v>1780</v>
      </c>
      <c r="U36" s="149">
        <v>1905</v>
      </c>
      <c r="V36" s="149">
        <v>1905</v>
      </c>
      <c r="W36" s="157">
        <v>1978</v>
      </c>
      <c r="X36" s="151" t="s">
        <v>73</v>
      </c>
    </row>
    <row r="37" spans="1:24" ht="38.25" customHeight="1" x14ac:dyDescent="0.2">
      <c r="A37" s="141" t="s">
        <v>61</v>
      </c>
      <c r="B37" s="135" t="s">
        <v>157</v>
      </c>
      <c r="C37" s="152"/>
      <c r="D37" s="149">
        <v>0</v>
      </c>
      <c r="E37" s="149">
        <v>0</v>
      </c>
      <c r="F37" s="149">
        <v>0</v>
      </c>
      <c r="G37" s="149">
        <v>0</v>
      </c>
      <c r="H37" s="148"/>
      <c r="I37" s="149">
        <v>0</v>
      </c>
      <c r="J37" s="149">
        <v>0</v>
      </c>
      <c r="K37" s="149">
        <v>7733</v>
      </c>
      <c r="L37" s="149">
        <v>7733</v>
      </c>
      <c r="M37" s="149">
        <v>7733</v>
      </c>
      <c r="N37" s="149">
        <v>7733</v>
      </c>
      <c r="O37" s="149">
        <v>7733</v>
      </c>
      <c r="P37" s="148"/>
      <c r="Q37" s="149">
        <v>0</v>
      </c>
      <c r="R37" s="149">
        <v>0</v>
      </c>
      <c r="S37" s="149">
        <v>7733</v>
      </c>
      <c r="T37" s="149">
        <v>7733</v>
      </c>
      <c r="U37" s="149">
        <v>7733</v>
      </c>
      <c r="V37" s="149">
        <v>7733</v>
      </c>
      <c r="W37" s="157">
        <v>6660</v>
      </c>
      <c r="X37" s="151" t="s">
        <v>72</v>
      </c>
    </row>
    <row r="38" spans="1:24" ht="38.25" customHeight="1" x14ac:dyDescent="0.2">
      <c r="A38" s="141" t="s">
        <v>61</v>
      </c>
      <c r="B38" s="135" t="s">
        <v>187</v>
      </c>
      <c r="C38" s="152"/>
      <c r="D38" s="149">
        <v>0</v>
      </c>
      <c r="E38" s="149">
        <v>0</v>
      </c>
      <c r="F38" s="149">
        <v>0</v>
      </c>
      <c r="G38" s="149">
        <v>0</v>
      </c>
      <c r="H38" s="148"/>
      <c r="I38" s="149">
        <v>0</v>
      </c>
      <c r="J38" s="149">
        <v>0</v>
      </c>
      <c r="K38" s="149">
        <v>0</v>
      </c>
      <c r="L38" s="149">
        <v>0</v>
      </c>
      <c r="M38" s="149">
        <v>0</v>
      </c>
      <c r="N38" s="149">
        <f>595</f>
        <v>595</v>
      </c>
      <c r="O38" s="149">
        <f>595</f>
        <v>595</v>
      </c>
      <c r="P38" s="148"/>
      <c r="Q38" s="149">
        <v>0</v>
      </c>
      <c r="R38" s="149">
        <v>0</v>
      </c>
      <c r="S38" s="149">
        <v>0</v>
      </c>
      <c r="T38" s="149">
        <v>0</v>
      </c>
      <c r="U38" s="149">
        <f>655</f>
        <v>655</v>
      </c>
      <c r="V38" s="149">
        <f>655</f>
        <v>655</v>
      </c>
      <c r="W38" s="157">
        <v>657</v>
      </c>
      <c r="X38" s="151" t="s">
        <v>72</v>
      </c>
    </row>
    <row r="39" spans="1:24" ht="38.25" customHeight="1" x14ac:dyDescent="0.2">
      <c r="A39" s="141" t="s">
        <v>28</v>
      </c>
      <c r="B39" s="165" t="s">
        <v>219</v>
      </c>
      <c r="C39" s="152"/>
      <c r="D39" s="149">
        <v>0</v>
      </c>
      <c r="E39" s="149">
        <v>0</v>
      </c>
      <c r="F39" s="149">
        <v>0</v>
      </c>
      <c r="G39" s="149">
        <v>0</v>
      </c>
      <c r="H39" s="148"/>
      <c r="I39" s="149">
        <v>0</v>
      </c>
      <c r="J39" s="149">
        <v>0</v>
      </c>
      <c r="K39" s="149">
        <v>0</v>
      </c>
      <c r="L39" s="149">
        <v>0</v>
      </c>
      <c r="M39" s="149">
        <v>0</v>
      </c>
      <c r="N39" s="149">
        <v>0</v>
      </c>
      <c r="O39" s="149">
        <v>0</v>
      </c>
      <c r="P39" s="148"/>
      <c r="Q39" s="149">
        <v>0</v>
      </c>
      <c r="R39" s="149">
        <v>0</v>
      </c>
      <c r="S39" s="149">
        <v>0</v>
      </c>
      <c r="T39" s="149">
        <v>0</v>
      </c>
      <c r="U39" s="149">
        <v>0</v>
      </c>
      <c r="V39" s="149">
        <v>0</v>
      </c>
      <c r="W39" s="157">
        <v>17400</v>
      </c>
      <c r="X39" s="151" t="s">
        <v>72</v>
      </c>
    </row>
    <row r="40" spans="1:24" s="116" customFormat="1" ht="38.25" customHeight="1" x14ac:dyDescent="0.2">
      <c r="A40" s="141" t="s">
        <v>28</v>
      </c>
      <c r="B40" s="135" t="s">
        <v>205</v>
      </c>
      <c r="C40" s="152"/>
      <c r="D40" s="149">
        <v>0</v>
      </c>
      <c r="E40" s="149">
        <v>0</v>
      </c>
      <c r="F40" s="149">
        <v>0</v>
      </c>
      <c r="G40" s="149">
        <v>0</v>
      </c>
      <c r="H40" s="148"/>
      <c r="I40" s="149">
        <v>0</v>
      </c>
      <c r="J40" s="149">
        <v>0</v>
      </c>
      <c r="K40" s="149">
        <v>0</v>
      </c>
      <c r="L40" s="149">
        <v>0</v>
      </c>
      <c r="M40" s="149">
        <v>0</v>
      </c>
      <c r="N40" s="149">
        <v>0</v>
      </c>
      <c r="O40" s="149">
        <v>1372</v>
      </c>
      <c r="P40" s="148"/>
      <c r="Q40" s="149">
        <v>0</v>
      </c>
      <c r="R40" s="149">
        <v>0</v>
      </c>
      <c r="S40" s="149">
        <v>0</v>
      </c>
      <c r="T40" s="149">
        <v>0</v>
      </c>
      <c r="U40" s="149">
        <v>0</v>
      </c>
      <c r="V40" s="149">
        <v>0</v>
      </c>
      <c r="W40" s="149">
        <v>0</v>
      </c>
      <c r="X40" s="151" t="s">
        <v>72</v>
      </c>
    </row>
    <row r="41" spans="1:24" ht="38.25" x14ac:dyDescent="0.2">
      <c r="A41" s="141" t="s">
        <v>28</v>
      </c>
      <c r="B41" s="138" t="s">
        <v>74</v>
      </c>
      <c r="C41" s="152"/>
      <c r="D41" s="149">
        <v>7015</v>
      </c>
      <c r="E41" s="149">
        <v>7015</v>
      </c>
      <c r="F41" s="149">
        <v>7015</v>
      </c>
      <c r="G41" s="149">
        <v>6453.25</v>
      </c>
      <c r="H41" s="148"/>
      <c r="I41" s="149">
        <v>7015</v>
      </c>
      <c r="J41" s="149">
        <v>7015</v>
      </c>
      <c r="K41" s="149">
        <v>9629</v>
      </c>
      <c r="L41" s="149">
        <v>9629</v>
      </c>
      <c r="M41" s="149">
        <v>9629</v>
      </c>
      <c r="N41" s="149">
        <v>9629</v>
      </c>
      <c r="O41" s="149">
        <v>9629</v>
      </c>
      <c r="P41" s="148"/>
      <c r="Q41" s="149">
        <v>7015</v>
      </c>
      <c r="R41" s="149">
        <v>7015</v>
      </c>
      <c r="S41" s="149">
        <v>9629</v>
      </c>
      <c r="T41" s="149">
        <v>9629</v>
      </c>
      <c r="U41" s="149">
        <v>9629</v>
      </c>
      <c r="V41" s="149">
        <v>9629</v>
      </c>
      <c r="W41" s="157">
        <v>17733</v>
      </c>
      <c r="X41" s="151" t="s">
        <v>72</v>
      </c>
    </row>
    <row r="42" spans="1:24" ht="38.25" x14ac:dyDescent="0.2">
      <c r="A42" s="141" t="s">
        <v>28</v>
      </c>
      <c r="B42" s="138" t="s">
        <v>75</v>
      </c>
      <c r="C42" s="152"/>
      <c r="D42" s="149">
        <v>520</v>
      </c>
      <c r="E42" s="149">
        <v>520</v>
      </c>
      <c r="F42" s="149">
        <v>520</v>
      </c>
      <c r="G42" s="149">
        <v>768.59</v>
      </c>
      <c r="H42" s="148"/>
      <c r="I42" s="149">
        <v>520</v>
      </c>
      <c r="J42" s="149">
        <v>520</v>
      </c>
      <c r="K42" s="149">
        <v>714</v>
      </c>
      <c r="L42" s="149">
        <v>1011</v>
      </c>
      <c r="M42" s="149">
        <v>1011</v>
      </c>
      <c r="N42" s="149">
        <v>1011</v>
      </c>
      <c r="O42" s="149">
        <v>1011</v>
      </c>
      <c r="P42" s="148"/>
      <c r="Q42" s="149">
        <v>520</v>
      </c>
      <c r="R42" s="149">
        <v>520</v>
      </c>
      <c r="S42" s="149">
        <v>1011</v>
      </c>
      <c r="T42" s="149">
        <v>1011</v>
      </c>
      <c r="U42" s="149">
        <v>1011</v>
      </c>
      <c r="V42" s="149">
        <v>1011</v>
      </c>
      <c r="W42" s="157">
        <v>1117</v>
      </c>
      <c r="X42" s="151" t="s">
        <v>72</v>
      </c>
    </row>
    <row r="43" spans="1:24" ht="38.25" x14ac:dyDescent="0.2">
      <c r="A43" s="141" t="s">
        <v>67</v>
      </c>
      <c r="B43" s="138" t="s">
        <v>221</v>
      </c>
      <c r="C43" s="152"/>
      <c r="D43" s="149">
        <v>0</v>
      </c>
      <c r="E43" s="149">
        <v>0</v>
      </c>
      <c r="F43" s="149">
        <v>0</v>
      </c>
      <c r="G43" s="149">
        <v>0</v>
      </c>
      <c r="H43" s="148"/>
      <c r="I43" s="149">
        <v>0</v>
      </c>
      <c r="J43" s="149">
        <v>0</v>
      </c>
      <c r="K43" s="149">
        <v>0</v>
      </c>
      <c r="L43" s="149">
        <v>0</v>
      </c>
      <c r="M43" s="149">
        <v>0</v>
      </c>
      <c r="N43" s="149">
        <v>0</v>
      </c>
      <c r="O43" s="149">
        <v>0</v>
      </c>
      <c r="P43" s="148"/>
      <c r="Q43" s="149">
        <v>0</v>
      </c>
      <c r="R43" s="149">
        <v>0</v>
      </c>
      <c r="S43" s="149">
        <v>0</v>
      </c>
      <c r="T43" s="149">
        <v>0</v>
      </c>
      <c r="U43" s="149">
        <v>0</v>
      </c>
      <c r="V43" s="149">
        <v>0</v>
      </c>
      <c r="W43" s="157">
        <v>216</v>
      </c>
      <c r="X43" s="151" t="s">
        <v>72</v>
      </c>
    </row>
    <row r="44" spans="1:24" ht="38.25" x14ac:dyDescent="0.2">
      <c r="A44" s="141" t="s">
        <v>28</v>
      </c>
      <c r="B44" s="138" t="s">
        <v>76</v>
      </c>
      <c r="C44" s="152"/>
      <c r="D44" s="149">
        <v>1256</v>
      </c>
      <c r="E44" s="149">
        <v>1256</v>
      </c>
      <c r="F44" s="149">
        <v>1256</v>
      </c>
      <c r="G44" s="149">
        <v>695.64</v>
      </c>
      <c r="H44" s="148"/>
      <c r="I44" s="149">
        <v>1256</v>
      </c>
      <c r="J44" s="149">
        <v>1256</v>
      </c>
      <c r="K44" s="149">
        <v>1724</v>
      </c>
      <c r="L44" s="149">
        <v>1427</v>
      </c>
      <c r="M44" s="149">
        <v>1427</v>
      </c>
      <c r="N44" s="149">
        <v>1427</v>
      </c>
      <c r="O44" s="149">
        <v>1427</v>
      </c>
      <c r="P44" s="148"/>
      <c r="Q44" s="149">
        <v>1256</v>
      </c>
      <c r="R44" s="149">
        <v>1256</v>
      </c>
      <c r="S44" s="149">
        <v>1427</v>
      </c>
      <c r="T44" s="149">
        <v>1427</v>
      </c>
      <c r="U44" s="149">
        <v>1427</v>
      </c>
      <c r="V44" s="149">
        <v>1427</v>
      </c>
      <c r="W44" s="157">
        <v>1577</v>
      </c>
      <c r="X44" s="151" t="s">
        <v>72</v>
      </c>
    </row>
    <row r="45" spans="1:24" ht="44.25" customHeight="1" x14ac:dyDescent="0.2">
      <c r="A45" s="141" t="s">
        <v>64</v>
      </c>
      <c r="B45" s="138" t="s">
        <v>165</v>
      </c>
      <c r="C45" s="152"/>
      <c r="D45" s="149">
        <v>0</v>
      </c>
      <c r="E45" s="149">
        <v>0</v>
      </c>
      <c r="F45" s="149">
        <v>0</v>
      </c>
      <c r="G45" s="149">
        <v>0</v>
      </c>
      <c r="H45" s="148"/>
      <c r="I45" s="149">
        <v>0</v>
      </c>
      <c r="J45" s="149">
        <v>0</v>
      </c>
      <c r="K45" s="149">
        <v>0</v>
      </c>
      <c r="L45" s="149">
        <v>9035</v>
      </c>
      <c r="M45" s="149">
        <v>9035</v>
      </c>
      <c r="N45" s="149">
        <v>9035</v>
      </c>
      <c r="O45" s="149">
        <v>9035</v>
      </c>
      <c r="P45" s="148"/>
      <c r="Q45" s="149">
        <v>0</v>
      </c>
      <c r="R45" s="149">
        <v>0</v>
      </c>
      <c r="S45" s="149">
        <v>9035</v>
      </c>
      <c r="T45" s="149">
        <v>9035</v>
      </c>
      <c r="U45" s="149">
        <v>17833</v>
      </c>
      <c r="V45" s="149">
        <v>17833</v>
      </c>
      <c r="W45" s="157">
        <v>17886</v>
      </c>
      <c r="X45" s="151" t="s">
        <v>72</v>
      </c>
    </row>
    <row r="46" spans="1:24" ht="38.25" x14ac:dyDescent="0.2">
      <c r="A46" s="141" t="s">
        <v>28</v>
      </c>
      <c r="B46" s="138" t="s">
        <v>77</v>
      </c>
      <c r="C46" s="152"/>
      <c r="D46" s="149">
        <v>3320</v>
      </c>
      <c r="E46" s="149">
        <v>3320</v>
      </c>
      <c r="F46" s="149">
        <v>3320</v>
      </c>
      <c r="G46" s="149">
        <v>1912.15</v>
      </c>
      <c r="H46" s="148"/>
      <c r="I46" s="149">
        <v>3320</v>
      </c>
      <c r="J46" s="149">
        <v>3320</v>
      </c>
      <c r="K46" s="149">
        <v>4755</v>
      </c>
      <c r="L46" s="149">
        <v>4755</v>
      </c>
      <c r="M46" s="149">
        <v>4755</v>
      </c>
      <c r="N46" s="149">
        <v>4755</v>
      </c>
      <c r="O46" s="149">
        <v>4755</v>
      </c>
      <c r="P46" s="148"/>
      <c r="Q46" s="149">
        <v>3320</v>
      </c>
      <c r="R46" s="149">
        <v>3320</v>
      </c>
      <c r="S46" s="149">
        <v>4755</v>
      </c>
      <c r="T46" s="149">
        <v>4755</v>
      </c>
      <c r="U46" s="149">
        <v>10477</v>
      </c>
      <c r="V46" s="149">
        <v>10477</v>
      </c>
      <c r="W46" s="157">
        <v>10508</v>
      </c>
      <c r="X46" s="151" t="s">
        <v>72</v>
      </c>
    </row>
    <row r="47" spans="1:24" ht="41.25" customHeight="1" x14ac:dyDescent="0.2">
      <c r="A47" s="137" t="s">
        <v>61</v>
      </c>
      <c r="B47" s="135" t="s">
        <v>184</v>
      </c>
      <c r="C47" s="152"/>
      <c r="D47" s="149">
        <v>0</v>
      </c>
      <c r="E47" s="149">
        <v>0</v>
      </c>
      <c r="F47" s="149">
        <v>0</v>
      </c>
      <c r="G47" s="149">
        <v>0</v>
      </c>
      <c r="H47" s="148"/>
      <c r="I47" s="149">
        <v>0</v>
      </c>
      <c r="J47" s="149">
        <v>0</v>
      </c>
      <c r="K47" s="149">
        <v>0</v>
      </c>
      <c r="L47" s="149">
        <v>0</v>
      </c>
      <c r="M47" s="149">
        <v>0</v>
      </c>
      <c r="N47" s="149">
        <v>7830</v>
      </c>
      <c r="O47" s="149">
        <v>7830</v>
      </c>
      <c r="P47" s="148"/>
      <c r="Q47" s="149">
        <v>0</v>
      </c>
      <c r="R47" s="149">
        <v>0</v>
      </c>
      <c r="S47" s="149">
        <v>0</v>
      </c>
      <c r="T47" s="149">
        <v>0</v>
      </c>
      <c r="U47" s="149">
        <v>6960</v>
      </c>
      <c r="V47" s="149">
        <v>6960</v>
      </c>
      <c r="W47" s="149">
        <v>6960</v>
      </c>
      <c r="X47" s="151" t="s">
        <v>72</v>
      </c>
    </row>
    <row r="48" spans="1:24" ht="38.25" x14ac:dyDescent="0.2">
      <c r="A48" s="141" t="s">
        <v>64</v>
      </c>
      <c r="B48" s="135" t="s">
        <v>231</v>
      </c>
      <c r="C48" s="152"/>
      <c r="D48" s="149">
        <v>26362</v>
      </c>
      <c r="E48" s="149">
        <v>26362</v>
      </c>
      <c r="F48" s="149">
        <v>26362</v>
      </c>
      <c r="G48" s="149">
        <f>11548.58+16166.22</f>
        <v>27714.799999999999</v>
      </c>
      <c r="H48" s="148"/>
      <c r="I48" s="149">
        <v>26362</v>
      </c>
      <c r="J48" s="149">
        <v>26362</v>
      </c>
      <c r="K48" s="149">
        <f>29080+195</f>
        <v>29275</v>
      </c>
      <c r="L48" s="149">
        <f>29080+195</f>
        <v>29275</v>
      </c>
      <c r="M48" s="149">
        <v>30325</v>
      </c>
      <c r="N48" s="149">
        <v>30325</v>
      </c>
      <c r="O48" s="149">
        <v>30325</v>
      </c>
      <c r="P48" s="148"/>
      <c r="Q48" s="143">
        <v>26362</v>
      </c>
      <c r="R48" s="143">
        <v>26362</v>
      </c>
      <c r="S48" s="143">
        <f>29265+195</f>
        <v>29460</v>
      </c>
      <c r="T48" s="143">
        <v>30512</v>
      </c>
      <c r="U48" s="143">
        <v>30512</v>
      </c>
      <c r="V48" s="143">
        <v>30512</v>
      </c>
      <c r="W48" s="158">
        <v>0</v>
      </c>
      <c r="X48" s="151" t="s">
        <v>72</v>
      </c>
    </row>
    <row r="49" spans="1:24" ht="38.25" x14ac:dyDescent="0.2">
      <c r="A49" s="141" t="s">
        <v>64</v>
      </c>
      <c r="B49" s="165" t="s">
        <v>222</v>
      </c>
      <c r="C49" s="152"/>
      <c r="D49" s="149">
        <v>0</v>
      </c>
      <c r="E49" s="149">
        <v>0</v>
      </c>
      <c r="F49" s="149">
        <v>0</v>
      </c>
      <c r="G49" s="149">
        <v>0</v>
      </c>
      <c r="H49" s="148"/>
      <c r="I49" s="149">
        <v>0</v>
      </c>
      <c r="J49" s="149">
        <v>0</v>
      </c>
      <c r="K49" s="149">
        <v>0</v>
      </c>
      <c r="L49" s="149">
        <v>0</v>
      </c>
      <c r="M49" s="149">
        <v>0</v>
      </c>
      <c r="N49" s="149">
        <v>0</v>
      </c>
      <c r="O49" s="149">
        <v>0</v>
      </c>
      <c r="P49" s="148"/>
      <c r="Q49" s="143">
        <v>0</v>
      </c>
      <c r="R49" s="143">
        <v>0</v>
      </c>
      <c r="S49" s="143">
        <v>0</v>
      </c>
      <c r="T49" s="143">
        <v>0</v>
      </c>
      <c r="U49" s="143">
        <v>0</v>
      </c>
      <c r="V49" s="143">
        <v>0</v>
      </c>
      <c r="W49" s="158">
        <f>12457+12747</f>
        <v>25204</v>
      </c>
      <c r="X49" s="151" t="s">
        <v>72</v>
      </c>
    </row>
    <row r="50" spans="1:24" ht="38.25" x14ac:dyDescent="0.2">
      <c r="A50" s="141" t="s">
        <v>65</v>
      </c>
      <c r="B50" s="135" t="s">
        <v>155</v>
      </c>
      <c r="C50" s="152"/>
      <c r="D50" s="149">
        <v>26362</v>
      </c>
      <c r="E50" s="149">
        <v>26362</v>
      </c>
      <c r="F50" s="149">
        <v>26362</v>
      </c>
      <c r="G50" s="149">
        <v>16512.419999999998</v>
      </c>
      <c r="H50" s="148"/>
      <c r="I50" s="149">
        <v>26362</v>
      </c>
      <c r="J50" s="149">
        <v>26362</v>
      </c>
      <c r="K50" s="149">
        <v>27570</v>
      </c>
      <c r="L50" s="149">
        <v>27570</v>
      </c>
      <c r="M50" s="149">
        <v>28620</v>
      </c>
      <c r="N50" s="149">
        <v>28620</v>
      </c>
      <c r="O50" s="149">
        <v>28620</v>
      </c>
      <c r="P50" s="148"/>
      <c r="Q50" s="143">
        <v>26362</v>
      </c>
      <c r="R50" s="143">
        <v>26362</v>
      </c>
      <c r="S50" s="143">
        <v>28172</v>
      </c>
      <c r="T50" s="143">
        <v>29222</v>
      </c>
      <c r="U50" s="143">
        <v>29222</v>
      </c>
      <c r="V50" s="143">
        <v>29222</v>
      </c>
      <c r="W50" s="158">
        <v>31842</v>
      </c>
      <c r="X50" s="151" t="s">
        <v>72</v>
      </c>
    </row>
    <row r="51" spans="1:24" ht="38.25" x14ac:dyDescent="0.2">
      <c r="A51" s="137" t="s">
        <v>66</v>
      </c>
      <c r="B51" s="138" t="s">
        <v>136</v>
      </c>
      <c r="C51" s="152"/>
      <c r="D51" s="149">
        <v>12180</v>
      </c>
      <c r="E51" s="149">
        <v>12180</v>
      </c>
      <c r="F51" s="149">
        <v>12180</v>
      </c>
      <c r="G51" s="149">
        <v>2193.29</v>
      </c>
      <c r="H51" s="144"/>
      <c r="I51" s="149">
        <v>12180</v>
      </c>
      <c r="J51" s="149">
        <v>12180</v>
      </c>
      <c r="K51" s="149">
        <v>14820</v>
      </c>
      <c r="L51" s="149">
        <v>14820</v>
      </c>
      <c r="M51" s="149">
        <v>13337</v>
      </c>
      <c r="N51" s="149">
        <v>13337</v>
      </c>
      <c r="O51" s="149">
        <v>13337</v>
      </c>
      <c r="P51" s="148"/>
      <c r="Q51" s="149">
        <v>12180</v>
      </c>
      <c r="R51" s="149">
        <v>12180</v>
      </c>
      <c r="S51" s="149">
        <v>14820</v>
      </c>
      <c r="T51" s="149">
        <v>14784</v>
      </c>
      <c r="U51" s="149">
        <v>14784</v>
      </c>
      <c r="V51" s="149">
        <v>14784</v>
      </c>
      <c r="W51" s="157">
        <f>11676+4515</f>
        <v>16191</v>
      </c>
      <c r="X51" s="151" t="s">
        <v>72</v>
      </c>
    </row>
    <row r="52" spans="1:24" ht="38.25" x14ac:dyDescent="0.2">
      <c r="A52" s="141" t="s">
        <v>28</v>
      </c>
      <c r="B52" s="105" t="s">
        <v>78</v>
      </c>
      <c r="C52" s="106"/>
      <c r="D52" s="139">
        <v>29526</v>
      </c>
      <c r="E52" s="139">
        <v>29526</v>
      </c>
      <c r="F52" s="139">
        <v>29526</v>
      </c>
      <c r="G52" s="139">
        <v>28143.95</v>
      </c>
      <c r="H52" s="103"/>
      <c r="I52" s="139">
        <v>29526</v>
      </c>
      <c r="J52" s="139">
        <v>29526</v>
      </c>
      <c r="K52" s="139">
        <v>0</v>
      </c>
      <c r="L52" s="139">
        <v>0</v>
      </c>
      <c r="M52" s="139">
        <v>0</v>
      </c>
      <c r="N52" s="139">
        <v>0</v>
      </c>
      <c r="O52" s="139">
        <v>0</v>
      </c>
      <c r="P52" s="103"/>
      <c r="Q52" s="139">
        <v>29526</v>
      </c>
      <c r="R52" s="139">
        <v>29526</v>
      </c>
      <c r="S52" s="139">
        <v>0</v>
      </c>
      <c r="T52" s="139">
        <v>0</v>
      </c>
      <c r="U52" s="139">
        <v>0</v>
      </c>
      <c r="V52" s="139">
        <v>0</v>
      </c>
      <c r="W52" s="139">
        <v>0</v>
      </c>
      <c r="X52" s="151" t="s">
        <v>72</v>
      </c>
    </row>
    <row r="53" spans="1:24" ht="38.25" x14ac:dyDescent="0.2">
      <c r="A53" s="141" t="s">
        <v>28</v>
      </c>
      <c r="B53" s="138" t="s">
        <v>79</v>
      </c>
      <c r="C53" s="152"/>
      <c r="D53" s="149">
        <v>52724</v>
      </c>
      <c r="E53" s="149">
        <v>52724</v>
      </c>
      <c r="F53" s="149">
        <v>52724</v>
      </c>
      <c r="G53" s="149">
        <f>55691.06+455.35</f>
        <v>56146.409999999996</v>
      </c>
      <c r="H53" s="148"/>
      <c r="I53" s="149">
        <v>52724</v>
      </c>
      <c r="J53" s="149">
        <v>52724</v>
      </c>
      <c r="K53" s="149">
        <v>58810</v>
      </c>
      <c r="L53" s="149">
        <v>58810</v>
      </c>
      <c r="M53" s="149">
        <v>60914</v>
      </c>
      <c r="N53" s="149">
        <v>60914</v>
      </c>
      <c r="O53" s="149">
        <v>60914</v>
      </c>
      <c r="P53" s="148"/>
      <c r="Q53" s="149">
        <v>52724</v>
      </c>
      <c r="R53" s="149">
        <v>52724</v>
      </c>
      <c r="S53" s="149">
        <v>58997</v>
      </c>
      <c r="T53" s="149">
        <v>61101</v>
      </c>
      <c r="U53" s="149">
        <v>61101</v>
      </c>
      <c r="V53" s="149">
        <v>61101</v>
      </c>
      <c r="W53" s="157">
        <v>58038</v>
      </c>
      <c r="X53" s="151" t="s">
        <v>72</v>
      </c>
    </row>
    <row r="54" spans="1:24" ht="38.25" x14ac:dyDescent="0.2">
      <c r="A54" s="141" t="s">
        <v>67</v>
      </c>
      <c r="B54" s="138" t="s">
        <v>80</v>
      </c>
      <c r="C54" s="152"/>
      <c r="D54" s="149">
        <v>21580</v>
      </c>
      <c r="E54" s="149">
        <v>21580</v>
      </c>
      <c r="F54" s="149">
        <v>21580</v>
      </c>
      <c r="G54" s="149">
        <v>22027.4</v>
      </c>
      <c r="H54" s="148"/>
      <c r="I54" s="149">
        <v>21580</v>
      </c>
      <c r="J54" s="149">
        <v>21580</v>
      </c>
      <c r="K54" s="149">
        <v>22287</v>
      </c>
      <c r="L54" s="149">
        <v>22287</v>
      </c>
      <c r="M54" s="149">
        <v>23099</v>
      </c>
      <c r="N54" s="149">
        <v>23099</v>
      </c>
      <c r="O54" s="149">
        <v>23099</v>
      </c>
      <c r="P54" s="148"/>
      <c r="Q54" s="149">
        <v>21580</v>
      </c>
      <c r="R54" s="149">
        <v>21580</v>
      </c>
      <c r="S54" s="149">
        <v>22287</v>
      </c>
      <c r="T54" s="149">
        <v>23099</v>
      </c>
      <c r="U54" s="149">
        <v>23099</v>
      </c>
      <c r="V54" s="149">
        <v>23099</v>
      </c>
      <c r="W54" s="157">
        <v>25474</v>
      </c>
      <c r="X54" s="151" t="s">
        <v>72</v>
      </c>
    </row>
    <row r="55" spans="1:24" ht="38.25" x14ac:dyDescent="0.2">
      <c r="A55" s="137" t="s">
        <v>66</v>
      </c>
      <c r="B55" s="138" t="s">
        <v>81</v>
      </c>
      <c r="C55" s="152"/>
      <c r="D55" s="149">
        <v>79086</v>
      </c>
      <c r="E55" s="149">
        <v>79086</v>
      </c>
      <c r="F55" s="149">
        <v>79086</v>
      </c>
      <c r="G55" s="149">
        <f>48498.66+35219.87+3173.78</f>
        <v>86892.31</v>
      </c>
      <c r="H55" s="148"/>
      <c r="I55" s="149">
        <v>79086</v>
      </c>
      <c r="J55" s="149">
        <v>79086</v>
      </c>
      <c r="K55" s="149">
        <v>87596</v>
      </c>
      <c r="L55" s="149">
        <v>87596</v>
      </c>
      <c r="M55" s="149">
        <v>90752</v>
      </c>
      <c r="N55" s="149">
        <v>90752</v>
      </c>
      <c r="O55" s="149">
        <v>90752</v>
      </c>
      <c r="P55" s="148"/>
      <c r="Q55" s="149">
        <v>79086</v>
      </c>
      <c r="R55" s="149">
        <v>79086</v>
      </c>
      <c r="S55" s="149">
        <v>87652</v>
      </c>
      <c r="T55" s="149">
        <v>90808</v>
      </c>
      <c r="U55" s="149">
        <v>90808</v>
      </c>
      <c r="V55" s="149">
        <v>90808</v>
      </c>
      <c r="W55" s="157">
        <v>82572</v>
      </c>
      <c r="X55" s="151" t="s">
        <v>72</v>
      </c>
    </row>
    <row r="56" spans="1:24" ht="29.25" customHeight="1" x14ac:dyDescent="0.2">
      <c r="A56" s="101"/>
      <c r="B56" s="102" t="s">
        <v>82</v>
      </c>
      <c r="C56" s="103">
        <f>SUM(C41:C55)</f>
        <v>0</v>
      </c>
      <c r="D56" s="103">
        <f t="shared" ref="D56:O56" si="7">SUM(D34:D55)</f>
        <v>259931</v>
      </c>
      <c r="E56" s="103">
        <f t="shared" si="7"/>
        <v>259931</v>
      </c>
      <c r="F56" s="103">
        <f t="shared" si="7"/>
        <v>264754</v>
      </c>
      <c r="G56" s="103">
        <f t="shared" si="7"/>
        <v>254340.11</v>
      </c>
      <c r="H56" s="103">
        <f t="shared" si="7"/>
        <v>0</v>
      </c>
      <c r="I56" s="103">
        <f t="shared" si="7"/>
        <v>264754</v>
      </c>
      <c r="J56" s="103">
        <f t="shared" si="7"/>
        <v>264754</v>
      </c>
      <c r="K56" s="103">
        <f t="shared" si="7"/>
        <v>274020</v>
      </c>
      <c r="L56" s="103">
        <f t="shared" si="7"/>
        <v>283055</v>
      </c>
      <c r="M56" s="103">
        <f t="shared" si="7"/>
        <v>289744</v>
      </c>
      <c r="N56" s="103">
        <f t="shared" si="7"/>
        <v>292645</v>
      </c>
      <c r="O56" s="103">
        <f t="shared" si="7"/>
        <v>294896</v>
      </c>
      <c r="P56" s="103"/>
      <c r="Q56" s="103">
        <f t="shared" ref="Q56:V56" si="8">SUM(Q34:Q55)</f>
        <v>264754</v>
      </c>
      <c r="R56" s="103">
        <f t="shared" si="8"/>
        <v>264754</v>
      </c>
      <c r="S56" s="103">
        <f t="shared" si="8"/>
        <v>284085</v>
      </c>
      <c r="T56" s="103">
        <f t="shared" si="8"/>
        <v>292223</v>
      </c>
      <c r="U56" s="103">
        <f t="shared" si="8"/>
        <v>308899</v>
      </c>
      <c r="V56" s="103">
        <f t="shared" si="8"/>
        <v>308899</v>
      </c>
      <c r="W56" s="103">
        <f t="shared" ref="W56" si="9">SUM(W34:W55)</f>
        <v>323895</v>
      </c>
      <c r="X56" s="104" t="s">
        <v>83</v>
      </c>
    </row>
    <row r="57" spans="1:24" ht="119.25" customHeight="1" x14ac:dyDescent="0.2">
      <c r="A57" s="137" t="s">
        <v>66</v>
      </c>
      <c r="B57" s="135" t="s">
        <v>227</v>
      </c>
      <c r="C57" s="147"/>
      <c r="D57" s="145">
        <v>90000</v>
      </c>
      <c r="E57" s="145">
        <v>90000</v>
      </c>
      <c r="F57" s="145">
        <v>90000</v>
      </c>
      <c r="G57" s="143">
        <f>48543.9+674.73+449.83+2180+5458.13+9499.24+24777.9+13385.13+1869.79</f>
        <v>106838.65000000001</v>
      </c>
      <c r="H57" s="144"/>
      <c r="I57" s="146">
        <v>50000</v>
      </c>
      <c r="J57" s="146">
        <v>50000</v>
      </c>
      <c r="K57" s="146">
        <v>50000</v>
      </c>
      <c r="L57" s="140">
        <v>50000</v>
      </c>
      <c r="M57" s="149">
        <f>46858.81-1271</f>
        <v>45587.81</v>
      </c>
      <c r="N57" s="149">
        <v>122674.28</v>
      </c>
      <c r="O57" s="149">
        <v>99433.279999999999</v>
      </c>
      <c r="P57" s="144"/>
      <c r="Q57" s="145">
        <v>50000</v>
      </c>
      <c r="R57" s="145">
        <v>50000</v>
      </c>
      <c r="S57" s="145">
        <v>50000</v>
      </c>
      <c r="T57" s="143">
        <v>41296</v>
      </c>
      <c r="U57" s="143">
        <v>36468</v>
      </c>
      <c r="V57" s="143">
        <v>36468</v>
      </c>
      <c r="W57" s="158">
        <f>36468+4546.93+3284</f>
        <v>44298.93</v>
      </c>
      <c r="X57" s="151">
        <v>4300</v>
      </c>
    </row>
    <row r="58" spans="1:24" ht="191.25" customHeight="1" x14ac:dyDescent="0.2">
      <c r="A58" s="137" t="s">
        <v>64</v>
      </c>
      <c r="B58" s="135" t="s">
        <v>178</v>
      </c>
      <c r="C58" s="147"/>
      <c r="D58" s="146">
        <v>0</v>
      </c>
      <c r="E58" s="143">
        <v>50000</v>
      </c>
      <c r="F58" s="143">
        <v>7919</v>
      </c>
      <c r="G58" s="143">
        <v>0</v>
      </c>
      <c r="H58" s="144"/>
      <c r="I58" s="146">
        <v>0</v>
      </c>
      <c r="J58" s="149">
        <v>50000</v>
      </c>
      <c r="K58" s="149">
        <v>50000</v>
      </c>
      <c r="L58" s="149">
        <v>50000</v>
      </c>
      <c r="M58" s="149">
        <v>50000</v>
      </c>
      <c r="N58" s="149">
        <v>50000</v>
      </c>
      <c r="O58" s="149">
        <v>50000</v>
      </c>
      <c r="P58" s="144"/>
      <c r="Q58" s="143">
        <v>0</v>
      </c>
      <c r="R58" s="143">
        <v>50000</v>
      </c>
      <c r="S58" s="143">
        <v>50000</v>
      </c>
      <c r="T58" s="143">
        <v>0</v>
      </c>
      <c r="U58" s="143">
        <v>0</v>
      </c>
      <c r="V58" s="143">
        <v>0</v>
      </c>
      <c r="W58" s="143">
        <v>0</v>
      </c>
      <c r="X58" s="142">
        <v>4310</v>
      </c>
    </row>
    <row r="59" spans="1:24" ht="66" customHeight="1" x14ac:dyDescent="0.2">
      <c r="A59" s="137" t="s">
        <v>64</v>
      </c>
      <c r="B59" s="135" t="s">
        <v>164</v>
      </c>
      <c r="C59" s="147"/>
      <c r="D59" s="146">
        <v>0</v>
      </c>
      <c r="E59" s="143">
        <v>0</v>
      </c>
      <c r="F59" s="143">
        <v>0</v>
      </c>
      <c r="G59" s="143">
        <v>0</v>
      </c>
      <c r="H59" s="144"/>
      <c r="I59" s="146">
        <v>0</v>
      </c>
      <c r="J59" s="149">
        <v>0</v>
      </c>
      <c r="K59" s="149">
        <v>0</v>
      </c>
      <c r="L59" s="149">
        <v>4000</v>
      </c>
      <c r="M59" s="149">
        <v>4000</v>
      </c>
      <c r="N59" s="149">
        <v>4000</v>
      </c>
      <c r="O59" s="149">
        <v>4000</v>
      </c>
      <c r="P59" s="144"/>
      <c r="Q59" s="143">
        <v>0</v>
      </c>
      <c r="R59" s="143">
        <v>0</v>
      </c>
      <c r="S59" s="143">
        <v>4000</v>
      </c>
      <c r="T59" s="143">
        <v>4000</v>
      </c>
      <c r="U59" s="143">
        <v>4000</v>
      </c>
      <c r="V59" s="143">
        <v>4000</v>
      </c>
      <c r="W59" s="143">
        <v>4000</v>
      </c>
      <c r="X59" s="142">
        <v>4200</v>
      </c>
    </row>
    <row r="60" spans="1:24" s="116" customFormat="1" ht="66" customHeight="1" x14ac:dyDescent="0.2">
      <c r="A60" s="137" t="s">
        <v>64</v>
      </c>
      <c r="B60" s="165" t="s">
        <v>225</v>
      </c>
      <c r="C60" s="147"/>
      <c r="D60" s="149">
        <v>0</v>
      </c>
      <c r="E60" s="143">
        <v>0</v>
      </c>
      <c r="F60" s="143">
        <v>0</v>
      </c>
      <c r="G60" s="143">
        <v>0</v>
      </c>
      <c r="H60" s="144"/>
      <c r="I60" s="149">
        <v>0</v>
      </c>
      <c r="J60" s="149">
        <v>0</v>
      </c>
      <c r="K60" s="149">
        <v>0</v>
      </c>
      <c r="L60" s="149">
        <v>0</v>
      </c>
      <c r="M60" s="149">
        <v>0</v>
      </c>
      <c r="N60" s="149">
        <v>0</v>
      </c>
      <c r="O60" s="149">
        <v>0</v>
      </c>
      <c r="P60" s="144"/>
      <c r="Q60" s="143">
        <v>0</v>
      </c>
      <c r="R60" s="143">
        <v>0</v>
      </c>
      <c r="S60" s="143">
        <v>0</v>
      </c>
      <c r="T60" s="143">
        <v>0</v>
      </c>
      <c r="U60" s="143">
        <v>0</v>
      </c>
      <c r="V60" s="143">
        <v>0</v>
      </c>
      <c r="W60" s="158">
        <v>2000</v>
      </c>
      <c r="X60" s="142">
        <v>4400</v>
      </c>
    </row>
    <row r="61" spans="1:24" ht="77.25" customHeight="1" x14ac:dyDescent="0.2">
      <c r="A61" s="137" t="s">
        <v>64</v>
      </c>
      <c r="B61" s="100" t="s">
        <v>177</v>
      </c>
      <c r="C61" s="147"/>
      <c r="D61" s="146">
        <v>0</v>
      </c>
      <c r="E61" s="143">
        <v>0</v>
      </c>
      <c r="F61" s="143">
        <v>0</v>
      </c>
      <c r="G61" s="143">
        <v>0</v>
      </c>
      <c r="H61" s="144"/>
      <c r="I61" s="146">
        <v>0</v>
      </c>
      <c r="J61" s="149">
        <v>0</v>
      </c>
      <c r="K61" s="149">
        <v>0</v>
      </c>
      <c r="L61" s="149">
        <v>0</v>
      </c>
      <c r="M61" s="149">
        <v>51922.47</v>
      </c>
      <c r="N61" s="149">
        <v>53645</v>
      </c>
      <c r="O61" s="149">
        <v>53645</v>
      </c>
      <c r="P61" s="144"/>
      <c r="Q61" s="143">
        <v>0</v>
      </c>
      <c r="R61" s="143">
        <v>0</v>
      </c>
      <c r="S61" s="143">
        <v>0</v>
      </c>
      <c r="T61" s="143">
        <v>0</v>
      </c>
      <c r="U61" s="143">
        <v>0</v>
      </c>
      <c r="V61" s="143">
        <v>0</v>
      </c>
      <c r="W61" s="143">
        <v>0</v>
      </c>
      <c r="X61" s="142">
        <v>4400</v>
      </c>
    </row>
    <row r="62" spans="1:24" ht="30.75" customHeight="1" x14ac:dyDescent="0.2">
      <c r="A62" s="137" t="s">
        <v>66</v>
      </c>
      <c r="B62" s="135" t="s">
        <v>172</v>
      </c>
      <c r="C62" s="147"/>
      <c r="D62" s="149">
        <v>0</v>
      </c>
      <c r="E62" s="149">
        <v>30000</v>
      </c>
      <c r="F62" s="149">
        <v>30000</v>
      </c>
      <c r="G62" s="149">
        <v>30000</v>
      </c>
      <c r="H62" s="148"/>
      <c r="I62" s="149">
        <v>0</v>
      </c>
      <c r="J62" s="149">
        <v>0</v>
      </c>
      <c r="K62" s="149">
        <v>0</v>
      </c>
      <c r="L62" s="149">
        <v>0</v>
      </c>
      <c r="M62" s="149">
        <v>0</v>
      </c>
      <c r="N62" s="149">
        <v>0</v>
      </c>
      <c r="O62" s="149">
        <v>0</v>
      </c>
      <c r="P62" s="148"/>
      <c r="Q62" s="149">
        <v>0</v>
      </c>
      <c r="R62" s="149">
        <v>0</v>
      </c>
      <c r="S62" s="149">
        <v>0</v>
      </c>
      <c r="T62" s="149">
        <v>0</v>
      </c>
      <c r="U62" s="149">
        <v>0</v>
      </c>
      <c r="V62" s="149">
        <v>0</v>
      </c>
      <c r="W62" s="149">
        <v>0</v>
      </c>
      <c r="X62" s="142">
        <v>4300</v>
      </c>
    </row>
    <row r="63" spans="1:24" ht="34.5" customHeight="1" x14ac:dyDescent="0.2">
      <c r="A63" s="137" t="s">
        <v>66</v>
      </c>
      <c r="B63" s="135" t="s">
        <v>173</v>
      </c>
      <c r="C63" s="147"/>
      <c r="D63" s="149">
        <v>0</v>
      </c>
      <c r="E63" s="149">
        <v>24545</v>
      </c>
      <c r="F63" s="149">
        <v>24545</v>
      </c>
      <c r="G63" s="149">
        <v>0</v>
      </c>
      <c r="H63" s="148"/>
      <c r="I63" s="149">
        <v>0</v>
      </c>
      <c r="J63" s="149">
        <v>0</v>
      </c>
      <c r="K63" s="149">
        <v>0</v>
      </c>
      <c r="L63" s="149">
        <v>0</v>
      </c>
      <c r="M63" s="149">
        <v>0</v>
      </c>
      <c r="N63" s="149">
        <v>0</v>
      </c>
      <c r="O63" s="149">
        <v>0</v>
      </c>
      <c r="P63" s="148"/>
      <c r="Q63" s="149">
        <v>0</v>
      </c>
      <c r="R63" s="149">
        <v>0</v>
      </c>
      <c r="S63" s="149">
        <v>0</v>
      </c>
      <c r="T63" s="149">
        <v>0</v>
      </c>
      <c r="U63" s="149">
        <v>0</v>
      </c>
      <c r="V63" s="149">
        <v>0</v>
      </c>
      <c r="W63" s="149">
        <v>0</v>
      </c>
      <c r="X63" s="142">
        <v>4310</v>
      </c>
    </row>
    <row r="64" spans="1:24" ht="81.75" customHeight="1" x14ac:dyDescent="0.2">
      <c r="A64" s="137" t="s">
        <v>66</v>
      </c>
      <c r="B64" s="135" t="s">
        <v>174</v>
      </c>
      <c r="C64" s="147"/>
      <c r="D64" s="149">
        <v>0</v>
      </c>
      <c r="E64" s="149">
        <v>3500</v>
      </c>
      <c r="F64" s="149">
        <v>3500</v>
      </c>
      <c r="G64" s="149">
        <v>1270.8</v>
      </c>
      <c r="H64" s="148"/>
      <c r="I64" s="149">
        <v>0</v>
      </c>
      <c r="J64" s="149">
        <v>0</v>
      </c>
      <c r="K64" s="149">
        <v>15000</v>
      </c>
      <c r="L64" s="149">
        <v>15000</v>
      </c>
      <c r="M64" s="149">
        <v>15000</v>
      </c>
      <c r="N64" s="149">
        <v>15000</v>
      </c>
      <c r="O64" s="149">
        <v>15000</v>
      </c>
      <c r="P64" s="148"/>
      <c r="Q64" s="149">
        <v>0</v>
      </c>
      <c r="R64" s="149">
        <v>0</v>
      </c>
      <c r="S64" s="149">
        <v>0</v>
      </c>
      <c r="T64" s="149">
        <v>0</v>
      </c>
      <c r="U64" s="149">
        <v>0</v>
      </c>
      <c r="V64" s="149">
        <v>0</v>
      </c>
      <c r="W64" s="149">
        <v>0</v>
      </c>
      <c r="X64" s="142">
        <v>4300</v>
      </c>
    </row>
    <row r="65" spans="1:24" ht="63.75" customHeight="1" x14ac:dyDescent="0.2">
      <c r="A65" s="137" t="s">
        <v>66</v>
      </c>
      <c r="B65" s="135" t="s">
        <v>201</v>
      </c>
      <c r="C65" s="147"/>
      <c r="D65" s="145">
        <v>50000</v>
      </c>
      <c r="E65" s="145">
        <v>50000</v>
      </c>
      <c r="F65" s="145">
        <v>50000</v>
      </c>
      <c r="G65" s="143">
        <v>49000</v>
      </c>
      <c r="H65" s="144"/>
      <c r="I65" s="146">
        <v>50000</v>
      </c>
      <c r="J65" s="146">
        <v>50000</v>
      </c>
      <c r="K65" s="146">
        <v>50000</v>
      </c>
      <c r="L65" s="146">
        <v>50000</v>
      </c>
      <c r="M65" s="146">
        <v>50000</v>
      </c>
      <c r="N65" s="149">
        <v>0</v>
      </c>
      <c r="O65" s="149">
        <v>0</v>
      </c>
      <c r="P65" s="144"/>
      <c r="Q65" s="145">
        <v>50000</v>
      </c>
      <c r="R65" s="145">
        <v>50000</v>
      </c>
      <c r="S65" s="145">
        <v>50000</v>
      </c>
      <c r="T65" s="143">
        <v>50000</v>
      </c>
      <c r="U65" s="143">
        <v>0</v>
      </c>
      <c r="V65" s="143">
        <v>0</v>
      </c>
      <c r="W65" s="143">
        <v>0</v>
      </c>
      <c r="X65" s="151">
        <v>4300</v>
      </c>
    </row>
    <row r="66" spans="1:24" ht="70.5" customHeight="1" x14ac:dyDescent="0.2">
      <c r="A66" s="137" t="s">
        <v>182</v>
      </c>
      <c r="B66" s="135" t="s">
        <v>211</v>
      </c>
      <c r="C66" s="147"/>
      <c r="D66" s="145">
        <v>0</v>
      </c>
      <c r="E66" s="145">
        <v>0</v>
      </c>
      <c r="F66" s="145">
        <v>0</v>
      </c>
      <c r="G66" s="143">
        <v>0</v>
      </c>
      <c r="H66" s="144"/>
      <c r="I66" s="146">
        <v>0</v>
      </c>
      <c r="J66" s="146">
        <v>0</v>
      </c>
      <c r="K66" s="146">
        <v>0</v>
      </c>
      <c r="L66" s="146">
        <v>0</v>
      </c>
      <c r="M66" s="146">
        <v>0</v>
      </c>
      <c r="N66" s="149">
        <v>8488</v>
      </c>
      <c r="O66" s="149">
        <v>0</v>
      </c>
      <c r="P66" s="144"/>
      <c r="Q66" s="145">
        <v>0</v>
      </c>
      <c r="R66" s="145">
        <v>0</v>
      </c>
      <c r="S66" s="145">
        <v>0</v>
      </c>
      <c r="T66" s="143">
        <v>0</v>
      </c>
      <c r="U66" s="143">
        <v>8488</v>
      </c>
      <c r="V66" s="143">
        <v>0</v>
      </c>
      <c r="W66" s="143">
        <v>0</v>
      </c>
      <c r="X66" s="151">
        <v>4300</v>
      </c>
    </row>
    <row r="67" spans="1:24" ht="39" customHeight="1" x14ac:dyDescent="0.2">
      <c r="A67" s="141" t="s">
        <v>61</v>
      </c>
      <c r="B67" s="135" t="s">
        <v>175</v>
      </c>
      <c r="C67" s="147"/>
      <c r="D67" s="145">
        <v>0</v>
      </c>
      <c r="E67" s="145">
        <v>0</v>
      </c>
      <c r="F67" s="145">
        <v>0</v>
      </c>
      <c r="G67" s="143">
        <v>378.04</v>
      </c>
      <c r="H67" s="144"/>
      <c r="I67" s="146">
        <v>3600</v>
      </c>
      <c r="J67" s="146">
        <v>3600</v>
      </c>
      <c r="K67" s="146">
        <v>3600</v>
      </c>
      <c r="L67" s="146">
        <v>3600</v>
      </c>
      <c r="M67" s="146">
        <v>3600</v>
      </c>
      <c r="N67" s="149">
        <v>0</v>
      </c>
      <c r="O67" s="149">
        <v>0</v>
      </c>
      <c r="P67" s="144"/>
      <c r="Q67" s="145">
        <v>3600</v>
      </c>
      <c r="R67" s="145">
        <v>3600</v>
      </c>
      <c r="S67" s="145">
        <v>3600</v>
      </c>
      <c r="T67" s="143">
        <v>3600</v>
      </c>
      <c r="U67" s="143">
        <v>0</v>
      </c>
      <c r="V67" s="143">
        <v>0</v>
      </c>
      <c r="W67" s="143">
        <v>0</v>
      </c>
      <c r="X67" s="151">
        <v>4300</v>
      </c>
    </row>
    <row r="68" spans="1:24" ht="29.25" customHeight="1" x14ac:dyDescent="0.2">
      <c r="A68" s="101"/>
      <c r="B68" s="102" t="s">
        <v>84</v>
      </c>
      <c r="C68" s="103">
        <f>SUM(C57:C65)</f>
        <v>0</v>
      </c>
      <c r="D68" s="103">
        <f>SUM(D57:D67)</f>
        <v>140000</v>
      </c>
      <c r="E68" s="103">
        <f t="shared" ref="E68:F68" si="10">SUM(E57:E67)</f>
        <v>248045</v>
      </c>
      <c r="F68" s="103">
        <f t="shared" si="10"/>
        <v>205964</v>
      </c>
      <c r="G68" s="103">
        <f t="shared" ref="G68" si="11">SUM(G57:G67)</f>
        <v>187487.49000000002</v>
      </c>
      <c r="H68" s="103"/>
      <c r="I68" s="103">
        <f t="shared" ref="I68:N68" si="12">SUM(I57:I67)</f>
        <v>103600</v>
      </c>
      <c r="J68" s="103">
        <f t="shared" si="12"/>
        <v>153600</v>
      </c>
      <c r="K68" s="103">
        <f t="shared" si="12"/>
        <v>168600</v>
      </c>
      <c r="L68" s="103">
        <f t="shared" si="12"/>
        <v>172600</v>
      </c>
      <c r="M68" s="103">
        <f t="shared" si="12"/>
        <v>220110.28</v>
      </c>
      <c r="N68" s="103">
        <f t="shared" si="12"/>
        <v>253807.28</v>
      </c>
      <c r="O68" s="103">
        <f t="shared" ref="O68" si="13">SUM(O57:O67)</f>
        <v>222078.28</v>
      </c>
      <c r="P68" s="103"/>
      <c r="Q68" s="103">
        <f t="shared" ref="Q68:V68" si="14">SUM(Q57:Q67)</f>
        <v>103600</v>
      </c>
      <c r="R68" s="103">
        <f t="shared" si="14"/>
        <v>153600</v>
      </c>
      <c r="S68" s="103">
        <f t="shared" si="14"/>
        <v>157600</v>
      </c>
      <c r="T68" s="103">
        <f t="shared" si="14"/>
        <v>98896</v>
      </c>
      <c r="U68" s="103">
        <f t="shared" si="14"/>
        <v>48956</v>
      </c>
      <c r="V68" s="103">
        <f t="shared" si="14"/>
        <v>40468</v>
      </c>
      <c r="W68" s="103">
        <f t="shared" ref="W68" si="15">SUM(W57:W67)</f>
        <v>50298.93</v>
      </c>
      <c r="X68" s="104" t="s">
        <v>85</v>
      </c>
    </row>
    <row r="69" spans="1:24" ht="66" customHeight="1" x14ac:dyDescent="0.2">
      <c r="A69" s="137" t="s">
        <v>86</v>
      </c>
      <c r="B69" s="135" t="s">
        <v>149</v>
      </c>
      <c r="C69" s="147"/>
      <c r="D69" s="146">
        <v>306000</v>
      </c>
      <c r="E69" s="143">
        <v>306000</v>
      </c>
      <c r="F69" s="143">
        <v>306000</v>
      </c>
      <c r="G69" s="143">
        <v>300000</v>
      </c>
      <c r="H69" s="144"/>
      <c r="I69" s="146">
        <v>306000</v>
      </c>
      <c r="J69" s="145">
        <v>306000</v>
      </c>
      <c r="K69" s="143">
        <v>300000</v>
      </c>
      <c r="L69" s="143">
        <v>300000</v>
      </c>
      <c r="M69" s="143">
        <v>300000</v>
      </c>
      <c r="N69" s="143">
        <f>300000-19375</f>
        <v>280625</v>
      </c>
      <c r="O69" s="143">
        <f>300000-19375</f>
        <v>280625</v>
      </c>
      <c r="P69" s="144"/>
      <c r="Q69" s="145">
        <v>306000</v>
      </c>
      <c r="R69" s="145">
        <v>306000</v>
      </c>
      <c r="S69" s="143">
        <v>300000</v>
      </c>
      <c r="T69" s="143">
        <v>300000</v>
      </c>
      <c r="U69" s="143">
        <f>300000-19375</f>
        <v>280625</v>
      </c>
      <c r="V69" s="143">
        <f>300000-19375</f>
        <v>280625</v>
      </c>
      <c r="W69" s="143">
        <f>300000-19375</f>
        <v>280625</v>
      </c>
      <c r="X69" s="151">
        <v>5800</v>
      </c>
    </row>
    <row r="70" spans="1:24" ht="76.5" customHeight="1" x14ac:dyDescent="0.2">
      <c r="A70" s="137" t="s">
        <v>61</v>
      </c>
      <c r="B70" s="135" t="s">
        <v>185</v>
      </c>
      <c r="C70" s="147"/>
      <c r="D70" s="146">
        <v>0</v>
      </c>
      <c r="E70" s="143">
        <v>0</v>
      </c>
      <c r="F70" s="143">
        <v>0</v>
      </c>
      <c r="G70" s="143">
        <v>0</v>
      </c>
      <c r="H70" s="144"/>
      <c r="I70" s="146">
        <v>0</v>
      </c>
      <c r="J70" s="145">
        <v>0</v>
      </c>
      <c r="K70" s="143">
        <v>0</v>
      </c>
      <c r="L70" s="143">
        <v>0</v>
      </c>
      <c r="M70" s="143">
        <v>0</v>
      </c>
      <c r="N70" s="143">
        <v>0</v>
      </c>
      <c r="O70" s="143">
        <v>0</v>
      </c>
      <c r="P70" s="144"/>
      <c r="Q70" s="145">
        <v>0</v>
      </c>
      <c r="R70" s="145">
        <v>0</v>
      </c>
      <c r="S70" s="143">
        <v>0</v>
      </c>
      <c r="T70" s="143">
        <v>0</v>
      </c>
      <c r="U70" s="143">
        <v>23000</v>
      </c>
      <c r="V70" s="143">
        <v>23000</v>
      </c>
      <c r="W70" s="143">
        <v>23000</v>
      </c>
      <c r="X70" s="151">
        <v>5800</v>
      </c>
    </row>
    <row r="71" spans="1:24" s="116" customFormat="1" ht="76.5" customHeight="1" x14ac:dyDescent="0.2">
      <c r="A71" s="137" t="s">
        <v>67</v>
      </c>
      <c r="B71" s="165" t="s">
        <v>220</v>
      </c>
      <c r="C71" s="147"/>
      <c r="D71" s="149">
        <v>0</v>
      </c>
      <c r="E71" s="143">
        <v>0</v>
      </c>
      <c r="F71" s="143">
        <v>0</v>
      </c>
      <c r="G71" s="143">
        <v>0</v>
      </c>
      <c r="H71" s="144"/>
      <c r="I71" s="167">
        <v>0</v>
      </c>
      <c r="J71" s="143">
        <v>0</v>
      </c>
      <c r="K71" s="143">
        <v>0</v>
      </c>
      <c r="L71" s="143">
        <v>0</v>
      </c>
      <c r="M71" s="143">
        <v>0</v>
      </c>
      <c r="N71" s="143">
        <v>0</v>
      </c>
      <c r="O71" s="143">
        <v>0</v>
      </c>
      <c r="P71" s="144"/>
      <c r="Q71" s="143">
        <v>0</v>
      </c>
      <c r="R71" s="143">
        <v>0</v>
      </c>
      <c r="S71" s="143">
        <v>0</v>
      </c>
      <c r="T71" s="143">
        <v>0</v>
      </c>
      <c r="U71" s="143">
        <v>0</v>
      </c>
      <c r="V71" s="143">
        <v>0</v>
      </c>
      <c r="W71" s="158">
        <v>7500</v>
      </c>
      <c r="X71" s="142">
        <v>5800</v>
      </c>
    </row>
    <row r="72" spans="1:24" s="116" customFormat="1" ht="93.75" customHeight="1" x14ac:dyDescent="0.2">
      <c r="A72" s="137" t="s">
        <v>28</v>
      </c>
      <c r="B72" s="135" t="s">
        <v>213</v>
      </c>
      <c r="C72" s="147"/>
      <c r="D72" s="149">
        <v>0</v>
      </c>
      <c r="E72" s="143">
        <v>0</v>
      </c>
      <c r="F72" s="143">
        <v>0</v>
      </c>
      <c r="G72" s="143">
        <v>0</v>
      </c>
      <c r="H72" s="144"/>
      <c r="I72" s="149">
        <v>0</v>
      </c>
      <c r="J72" s="143">
        <v>0</v>
      </c>
      <c r="K72" s="143">
        <v>0</v>
      </c>
      <c r="L72" s="143">
        <v>0</v>
      </c>
      <c r="M72" s="143">
        <v>0</v>
      </c>
      <c r="N72" s="143">
        <v>0</v>
      </c>
      <c r="O72" s="143">
        <v>8118</v>
      </c>
      <c r="P72" s="144"/>
      <c r="Q72" s="143">
        <v>0</v>
      </c>
      <c r="R72" s="143">
        <v>0</v>
      </c>
      <c r="S72" s="143">
        <v>0</v>
      </c>
      <c r="T72" s="143">
        <v>0</v>
      </c>
      <c r="U72" s="143">
        <v>0</v>
      </c>
      <c r="V72" s="143">
        <v>0</v>
      </c>
      <c r="W72" s="158">
        <v>8118</v>
      </c>
      <c r="X72" s="142">
        <v>5800</v>
      </c>
    </row>
    <row r="73" spans="1:24" ht="101.25" customHeight="1" x14ac:dyDescent="0.2">
      <c r="A73" s="141" t="s">
        <v>61</v>
      </c>
      <c r="B73" s="135" t="s">
        <v>179</v>
      </c>
      <c r="C73" s="147"/>
      <c r="D73" s="107">
        <v>35000</v>
      </c>
      <c r="E73" s="107">
        <v>35000</v>
      </c>
      <c r="F73" s="107">
        <v>35000</v>
      </c>
      <c r="G73" s="139">
        <v>30000</v>
      </c>
      <c r="H73" s="103"/>
      <c r="I73" s="107">
        <v>35000</v>
      </c>
      <c r="J73" s="107">
        <v>35000</v>
      </c>
      <c r="K73" s="107">
        <v>35000</v>
      </c>
      <c r="L73" s="107">
        <v>35000</v>
      </c>
      <c r="M73" s="107">
        <v>35000</v>
      </c>
      <c r="N73" s="107">
        <v>35000</v>
      </c>
      <c r="O73" s="107">
        <v>35000</v>
      </c>
      <c r="P73" s="103"/>
      <c r="Q73" s="107">
        <v>35000</v>
      </c>
      <c r="R73" s="107">
        <v>35000</v>
      </c>
      <c r="S73" s="107">
        <v>35000</v>
      </c>
      <c r="T73" s="139">
        <v>0</v>
      </c>
      <c r="U73" s="139">
        <v>0</v>
      </c>
      <c r="V73" s="139">
        <v>0</v>
      </c>
      <c r="W73" s="139">
        <v>0</v>
      </c>
      <c r="X73" s="151">
        <v>5800</v>
      </c>
    </row>
    <row r="74" spans="1:24" ht="64.5" customHeight="1" x14ac:dyDescent="0.2">
      <c r="A74" s="137" t="s">
        <v>66</v>
      </c>
      <c r="B74" s="100" t="s">
        <v>202</v>
      </c>
      <c r="C74" s="147"/>
      <c r="D74" s="145">
        <v>0</v>
      </c>
      <c r="E74" s="145">
        <v>0</v>
      </c>
      <c r="F74" s="145">
        <v>0</v>
      </c>
      <c r="G74" s="143">
        <v>0</v>
      </c>
      <c r="H74" s="144"/>
      <c r="I74" s="146">
        <v>0</v>
      </c>
      <c r="J74" s="146">
        <v>0</v>
      </c>
      <c r="K74" s="146">
        <v>0</v>
      </c>
      <c r="L74" s="146">
        <v>0</v>
      </c>
      <c r="M74" s="146">
        <v>0</v>
      </c>
      <c r="N74" s="149">
        <v>3999</v>
      </c>
      <c r="O74" s="149">
        <v>3999</v>
      </c>
      <c r="P74" s="144"/>
      <c r="Q74" s="145">
        <v>0</v>
      </c>
      <c r="R74" s="145">
        <v>0</v>
      </c>
      <c r="S74" s="145">
        <v>0</v>
      </c>
      <c r="T74" s="143">
        <v>0</v>
      </c>
      <c r="U74" s="143">
        <v>3999</v>
      </c>
      <c r="V74" s="143">
        <v>3999</v>
      </c>
      <c r="W74" s="143">
        <v>3999</v>
      </c>
      <c r="X74" s="151">
        <v>4300</v>
      </c>
    </row>
    <row r="75" spans="1:24" ht="64.5" customHeight="1" x14ac:dyDescent="0.2">
      <c r="A75" s="137" t="s">
        <v>182</v>
      </c>
      <c r="B75" s="135" t="s">
        <v>212</v>
      </c>
      <c r="C75" s="147"/>
      <c r="D75" s="145">
        <v>0</v>
      </c>
      <c r="E75" s="145">
        <v>0</v>
      </c>
      <c r="F75" s="145">
        <v>0</v>
      </c>
      <c r="G75" s="143">
        <v>0</v>
      </c>
      <c r="H75" s="144"/>
      <c r="I75" s="146">
        <v>0</v>
      </c>
      <c r="J75" s="146">
        <v>0</v>
      </c>
      <c r="K75" s="146">
        <v>0</v>
      </c>
      <c r="L75" s="146">
        <v>0</v>
      </c>
      <c r="M75" s="146">
        <v>0</v>
      </c>
      <c r="N75" s="149">
        <v>0</v>
      </c>
      <c r="O75" s="149">
        <v>8488</v>
      </c>
      <c r="P75" s="144"/>
      <c r="Q75" s="145">
        <v>0</v>
      </c>
      <c r="R75" s="145">
        <v>0</v>
      </c>
      <c r="S75" s="145">
        <v>0</v>
      </c>
      <c r="T75" s="143">
        <v>0</v>
      </c>
      <c r="U75" s="143">
        <v>0</v>
      </c>
      <c r="V75" s="143">
        <v>8488</v>
      </c>
      <c r="W75" s="143">
        <v>8488</v>
      </c>
      <c r="X75" s="151">
        <v>4300</v>
      </c>
    </row>
    <row r="76" spans="1:24" ht="92.25" customHeight="1" x14ac:dyDescent="0.2">
      <c r="A76" s="137" t="s">
        <v>61</v>
      </c>
      <c r="B76" s="135" t="s">
        <v>143</v>
      </c>
      <c r="C76" s="147"/>
      <c r="D76" s="146">
        <v>50000</v>
      </c>
      <c r="E76" s="143">
        <v>0</v>
      </c>
      <c r="F76" s="143">
        <v>0</v>
      </c>
      <c r="G76" s="143">
        <v>0</v>
      </c>
      <c r="H76" s="144"/>
      <c r="I76" s="146">
        <v>50000</v>
      </c>
      <c r="J76" s="139">
        <v>0</v>
      </c>
      <c r="K76" s="139">
        <v>0</v>
      </c>
      <c r="L76" s="139">
        <v>0</v>
      </c>
      <c r="M76" s="139">
        <v>0</v>
      </c>
      <c r="N76" s="139">
        <v>0</v>
      </c>
      <c r="O76" s="139">
        <v>0</v>
      </c>
      <c r="P76" s="144"/>
      <c r="Q76" s="143">
        <v>50000</v>
      </c>
      <c r="R76" s="139">
        <v>0</v>
      </c>
      <c r="S76" s="139">
        <v>0</v>
      </c>
      <c r="T76" s="139">
        <v>0</v>
      </c>
      <c r="U76" s="139">
        <v>0</v>
      </c>
      <c r="V76" s="139">
        <v>0</v>
      </c>
      <c r="W76" s="139">
        <v>0</v>
      </c>
      <c r="X76" s="142">
        <v>5800</v>
      </c>
    </row>
    <row r="77" spans="1:24" ht="66" customHeight="1" x14ac:dyDescent="0.2">
      <c r="A77" s="137" t="s">
        <v>61</v>
      </c>
      <c r="B77" s="135" t="s">
        <v>150</v>
      </c>
      <c r="C77" s="147"/>
      <c r="D77" s="146">
        <v>130000</v>
      </c>
      <c r="E77" s="143">
        <v>130000</v>
      </c>
      <c r="F77" s="143">
        <v>130000</v>
      </c>
      <c r="G77" s="143">
        <v>102240</v>
      </c>
      <c r="H77" s="144"/>
      <c r="I77" s="146">
        <v>130000</v>
      </c>
      <c r="J77" s="145">
        <v>130000</v>
      </c>
      <c r="K77" s="145">
        <v>130000</v>
      </c>
      <c r="L77" s="145">
        <v>130000</v>
      </c>
      <c r="M77" s="143">
        <v>102240</v>
      </c>
      <c r="N77" s="143">
        <v>102240</v>
      </c>
      <c r="O77" s="143">
        <v>102240</v>
      </c>
      <c r="P77" s="144"/>
      <c r="Q77" s="145">
        <v>130000</v>
      </c>
      <c r="R77" s="145">
        <v>130000</v>
      </c>
      <c r="S77" s="145">
        <v>130000</v>
      </c>
      <c r="T77" s="143">
        <v>102240</v>
      </c>
      <c r="U77" s="143">
        <v>102240</v>
      </c>
      <c r="V77" s="143">
        <v>102240</v>
      </c>
      <c r="W77" s="143">
        <v>102240</v>
      </c>
      <c r="X77" s="151">
        <v>5800</v>
      </c>
    </row>
    <row r="78" spans="1:24" ht="29.25" customHeight="1" x14ac:dyDescent="0.2">
      <c r="A78" s="101"/>
      <c r="B78" s="102" t="s">
        <v>87</v>
      </c>
      <c r="C78" s="103">
        <f>SUM(C69:C77)</f>
        <v>0</v>
      </c>
      <c r="D78" s="103">
        <f>SUM(D69:D77)</f>
        <v>521000</v>
      </c>
      <c r="E78" s="103">
        <f t="shared" ref="E78:F78" si="16">SUM(E69:E77)</f>
        <v>471000</v>
      </c>
      <c r="F78" s="103">
        <f t="shared" si="16"/>
        <v>471000</v>
      </c>
      <c r="G78" s="103">
        <f t="shared" ref="G78" si="17">SUM(G69:G77)</f>
        <v>432240</v>
      </c>
      <c r="H78" s="103"/>
      <c r="I78" s="103">
        <f t="shared" ref="I78:N78" si="18">SUM(I69:I77)</f>
        <v>521000</v>
      </c>
      <c r="J78" s="103">
        <f t="shared" si="18"/>
        <v>471000</v>
      </c>
      <c r="K78" s="103">
        <f t="shared" si="18"/>
        <v>465000</v>
      </c>
      <c r="L78" s="103">
        <f t="shared" si="18"/>
        <v>465000</v>
      </c>
      <c r="M78" s="103">
        <f t="shared" si="18"/>
        <v>437240</v>
      </c>
      <c r="N78" s="103">
        <f t="shared" si="18"/>
        <v>421864</v>
      </c>
      <c r="O78" s="103">
        <f t="shared" ref="O78" si="19">SUM(O69:O77)</f>
        <v>438470</v>
      </c>
      <c r="P78" s="103"/>
      <c r="Q78" s="103">
        <f t="shared" ref="Q78:V78" si="20">SUM(Q69:Q77)</f>
        <v>521000</v>
      </c>
      <c r="R78" s="103">
        <f t="shared" si="20"/>
        <v>471000</v>
      </c>
      <c r="S78" s="103">
        <f t="shared" si="20"/>
        <v>465000</v>
      </c>
      <c r="T78" s="103">
        <f t="shared" si="20"/>
        <v>402240</v>
      </c>
      <c r="U78" s="103">
        <f t="shared" si="20"/>
        <v>409864</v>
      </c>
      <c r="V78" s="103">
        <f t="shared" si="20"/>
        <v>418352</v>
      </c>
      <c r="W78" s="103">
        <f t="shared" ref="W78" si="21">SUM(W69:W77)</f>
        <v>433970</v>
      </c>
      <c r="X78" s="104" t="s">
        <v>88</v>
      </c>
    </row>
    <row r="79" spans="1:24" ht="29.25" customHeight="1" x14ac:dyDescent="0.2">
      <c r="A79" s="108"/>
      <c r="B79" s="109"/>
      <c r="C79" s="151"/>
      <c r="D79" s="107"/>
      <c r="E79" s="107"/>
      <c r="F79" s="107"/>
      <c r="G79" s="107"/>
      <c r="H79" s="103"/>
      <c r="I79" s="107"/>
      <c r="J79" s="107"/>
      <c r="K79" s="107"/>
      <c r="L79" s="107"/>
      <c r="M79" s="107"/>
      <c r="N79" s="107"/>
      <c r="O79" s="107"/>
      <c r="P79" s="103"/>
      <c r="Q79" s="107"/>
      <c r="R79" s="110"/>
      <c r="S79" s="110"/>
      <c r="T79" s="110"/>
      <c r="U79" s="110"/>
      <c r="V79" s="110"/>
      <c r="W79" s="110"/>
      <c r="X79" s="111"/>
    </row>
    <row r="80" spans="1:24" ht="29.25" customHeight="1" x14ac:dyDescent="0.2">
      <c r="A80" s="101"/>
      <c r="B80" s="102" t="s">
        <v>89</v>
      </c>
      <c r="C80" s="103">
        <f>SUM(C79)</f>
        <v>0</v>
      </c>
      <c r="D80" s="103">
        <f>SUM(D79)</f>
        <v>0</v>
      </c>
      <c r="E80" s="103">
        <f t="shared" ref="E80:F80" si="22">SUM(E79)</f>
        <v>0</v>
      </c>
      <c r="F80" s="103">
        <f t="shared" si="22"/>
        <v>0</v>
      </c>
      <c r="G80" s="103">
        <f t="shared" ref="G80" si="23">SUM(G79)</f>
        <v>0</v>
      </c>
      <c r="H80" s="103"/>
      <c r="I80" s="103">
        <f t="shared" ref="I80:N80" si="24">SUM(I79)</f>
        <v>0</v>
      </c>
      <c r="J80" s="103">
        <f t="shared" si="24"/>
        <v>0</v>
      </c>
      <c r="K80" s="103">
        <f t="shared" si="24"/>
        <v>0</v>
      </c>
      <c r="L80" s="103">
        <f t="shared" si="24"/>
        <v>0</v>
      </c>
      <c r="M80" s="103">
        <f t="shared" si="24"/>
        <v>0</v>
      </c>
      <c r="N80" s="103">
        <f t="shared" si="24"/>
        <v>0</v>
      </c>
      <c r="O80" s="103">
        <f t="shared" ref="O80" si="25">SUM(O79)</f>
        <v>0</v>
      </c>
      <c r="P80" s="103"/>
      <c r="Q80" s="103">
        <f t="shared" ref="Q80:V80" si="26">SUM(Q79)</f>
        <v>0</v>
      </c>
      <c r="R80" s="103">
        <f t="shared" si="26"/>
        <v>0</v>
      </c>
      <c r="S80" s="103">
        <f t="shared" si="26"/>
        <v>0</v>
      </c>
      <c r="T80" s="103">
        <f t="shared" si="26"/>
        <v>0</v>
      </c>
      <c r="U80" s="103">
        <f t="shared" si="26"/>
        <v>0</v>
      </c>
      <c r="V80" s="103">
        <f t="shared" si="26"/>
        <v>0</v>
      </c>
      <c r="W80" s="103">
        <f t="shared" ref="W80" si="27">SUM(W79)</f>
        <v>0</v>
      </c>
      <c r="X80" s="104" t="s">
        <v>90</v>
      </c>
    </row>
    <row r="81" spans="1:24" s="116" customFormat="1" ht="29.25" customHeight="1" x14ac:dyDescent="0.25">
      <c r="A81" s="112"/>
      <c r="B81" s="113"/>
      <c r="C81" s="114"/>
      <c r="D81" s="139"/>
      <c r="E81" s="139"/>
      <c r="F81" s="139"/>
      <c r="G81" s="139"/>
      <c r="H81" s="103"/>
      <c r="I81" s="139"/>
      <c r="J81" s="139"/>
      <c r="K81" s="139"/>
      <c r="L81" s="139"/>
      <c r="M81" s="139"/>
      <c r="N81" s="139"/>
      <c r="O81" s="139"/>
      <c r="P81" s="103"/>
      <c r="Q81" s="139"/>
      <c r="R81" s="114"/>
      <c r="S81" s="114"/>
      <c r="T81" s="114"/>
      <c r="U81" s="114"/>
      <c r="V81" s="114"/>
      <c r="W81" s="114"/>
      <c r="X81" s="115"/>
    </row>
    <row r="82" spans="1:24" ht="29.25" customHeight="1" x14ac:dyDescent="0.2">
      <c r="A82" s="117"/>
      <c r="B82" s="118" t="s">
        <v>91</v>
      </c>
      <c r="C82" s="119">
        <f>SUM(C80,C78,C68,C56,C33,C30)</f>
        <v>0</v>
      </c>
      <c r="D82" s="120">
        <f>SUM(D80,D78,D68,D56,D33,D30)</f>
        <v>1799874</v>
      </c>
      <c r="E82" s="120">
        <f>SUM(E80,E78,E68,E56,E33,E30)</f>
        <v>1799874</v>
      </c>
      <c r="F82" s="120">
        <f>SUM(F80,F78,F68,F56,F33,F30)</f>
        <v>1799874</v>
      </c>
      <c r="G82" s="120">
        <f>SUM(G80,G78,G68,G56,G33,G30)</f>
        <v>1668085.33</v>
      </c>
      <c r="H82" s="121"/>
      <c r="I82" s="121">
        <f t="shared" ref="I82:O82" si="28">SUM(I80,I78,I68,I56,I33,I30)</f>
        <v>1805555</v>
      </c>
      <c r="J82" s="121">
        <f t="shared" si="28"/>
        <v>1805555</v>
      </c>
      <c r="K82" s="121">
        <f t="shared" si="28"/>
        <v>1882749</v>
      </c>
      <c r="L82" s="121">
        <f t="shared" si="28"/>
        <v>1955064</v>
      </c>
      <c r="M82" s="121">
        <f t="shared" si="28"/>
        <v>1962106.28</v>
      </c>
      <c r="N82" s="121">
        <f t="shared" si="28"/>
        <v>1962106.28</v>
      </c>
      <c r="O82" s="121">
        <f t="shared" si="28"/>
        <v>1962154.28</v>
      </c>
      <c r="P82" s="121"/>
      <c r="Q82" s="121">
        <f t="shared" ref="Q82:V82" si="29">SUM(Q80,Q78,Q68,Q56,Q33,Q30)</f>
        <v>1805555</v>
      </c>
      <c r="R82" s="121">
        <f t="shared" si="29"/>
        <v>1805555</v>
      </c>
      <c r="S82" s="121">
        <f t="shared" si="29"/>
        <v>1947873</v>
      </c>
      <c r="T82" s="121">
        <f t="shared" si="29"/>
        <v>1805555</v>
      </c>
      <c r="U82" s="121">
        <f t="shared" si="29"/>
        <v>1835569</v>
      </c>
      <c r="V82" s="121">
        <f t="shared" si="29"/>
        <v>1835569</v>
      </c>
      <c r="W82" s="121">
        <f t="shared" ref="W82" si="30">SUM(W80,W78,W68,W56,W33,W30)</f>
        <v>1915661.93</v>
      </c>
      <c r="X82" s="122"/>
    </row>
    <row r="83" spans="1:24" s="124" customFormat="1" ht="29.25" customHeight="1" x14ac:dyDescent="0.2">
      <c r="A83" s="108"/>
      <c r="B83" s="123"/>
      <c r="C83" s="114"/>
      <c r="D83" s="139"/>
      <c r="E83" s="139"/>
      <c r="F83" s="139"/>
      <c r="G83" s="139"/>
      <c r="H83" s="103"/>
      <c r="I83" s="139"/>
      <c r="J83" s="139"/>
      <c r="K83" s="139"/>
      <c r="L83" s="139"/>
      <c r="M83" s="139"/>
      <c r="N83" s="139"/>
      <c r="O83" s="139"/>
      <c r="P83" s="103"/>
      <c r="Q83" s="139"/>
      <c r="R83" s="114"/>
      <c r="S83" s="114"/>
      <c r="T83" s="114"/>
      <c r="U83" s="114"/>
      <c r="V83" s="114"/>
      <c r="W83" s="114"/>
      <c r="X83" s="115"/>
    </row>
    <row r="84" spans="1:24" ht="29.25" customHeight="1" x14ac:dyDescent="0.2">
      <c r="A84" s="108"/>
      <c r="B84" s="125" t="s">
        <v>186</v>
      </c>
      <c r="C84" s="151"/>
      <c r="D84" s="107">
        <v>93414</v>
      </c>
      <c r="E84" s="107">
        <v>93414</v>
      </c>
      <c r="F84" s="107">
        <v>93414</v>
      </c>
      <c r="G84" s="139">
        <v>86573.39</v>
      </c>
      <c r="H84" s="103"/>
      <c r="I84" s="107">
        <v>93709</v>
      </c>
      <c r="J84" s="107">
        <v>93709</v>
      </c>
      <c r="K84" s="139">
        <v>81751</v>
      </c>
      <c r="L84" s="139">
        <v>81751</v>
      </c>
      <c r="M84" s="139">
        <v>75787</v>
      </c>
      <c r="N84" s="139">
        <v>75787</v>
      </c>
      <c r="O84" s="139">
        <v>75739</v>
      </c>
      <c r="P84" s="103"/>
      <c r="Q84" s="107">
        <v>93709</v>
      </c>
      <c r="R84" s="107">
        <v>93709</v>
      </c>
      <c r="S84" s="107">
        <v>93709</v>
      </c>
      <c r="T84" s="139">
        <v>93709</v>
      </c>
      <c r="U84" s="139">
        <v>63695</v>
      </c>
      <c r="V84" s="139">
        <v>63695</v>
      </c>
      <c r="W84" s="164">
        <v>66474</v>
      </c>
      <c r="X84" s="111">
        <v>7310</v>
      </c>
    </row>
    <row r="85" spans="1:24" ht="29.25" customHeight="1" x14ac:dyDescent="0.2">
      <c r="A85" s="101"/>
      <c r="B85" s="102" t="s">
        <v>92</v>
      </c>
      <c r="C85" s="126">
        <f t="shared" ref="C85:R85" si="31">C84</f>
        <v>0</v>
      </c>
      <c r="D85" s="103">
        <f>D84</f>
        <v>93414</v>
      </c>
      <c r="E85" s="103">
        <f t="shared" ref="E85:F85" si="32">E84</f>
        <v>93414</v>
      </c>
      <c r="F85" s="103">
        <f t="shared" si="32"/>
        <v>93414</v>
      </c>
      <c r="G85" s="103">
        <f t="shared" ref="G85" si="33">G84</f>
        <v>86573.39</v>
      </c>
      <c r="H85" s="103"/>
      <c r="I85" s="103">
        <f t="shared" si="31"/>
        <v>93709</v>
      </c>
      <c r="J85" s="103">
        <f t="shared" si="31"/>
        <v>93709</v>
      </c>
      <c r="K85" s="103">
        <f t="shared" ref="K85:L85" si="34">K84</f>
        <v>81751</v>
      </c>
      <c r="L85" s="103">
        <f t="shared" si="34"/>
        <v>81751</v>
      </c>
      <c r="M85" s="103">
        <f t="shared" ref="M85:N85" si="35">M84</f>
        <v>75787</v>
      </c>
      <c r="N85" s="103">
        <f t="shared" si="35"/>
        <v>75787</v>
      </c>
      <c r="O85" s="103">
        <f t="shared" ref="O85" si="36">O84</f>
        <v>75739</v>
      </c>
      <c r="P85" s="103"/>
      <c r="Q85" s="103">
        <f t="shared" si="31"/>
        <v>93709</v>
      </c>
      <c r="R85" s="103">
        <f t="shared" si="31"/>
        <v>93709</v>
      </c>
      <c r="S85" s="103">
        <f t="shared" ref="S85:U85" si="37">S84</f>
        <v>93709</v>
      </c>
      <c r="T85" s="103">
        <f t="shared" ref="T85" si="38">T84</f>
        <v>93709</v>
      </c>
      <c r="U85" s="103">
        <f t="shared" si="37"/>
        <v>63695</v>
      </c>
      <c r="V85" s="103">
        <f t="shared" ref="V85:W85" si="39">V84</f>
        <v>63695</v>
      </c>
      <c r="W85" s="103">
        <f t="shared" si="39"/>
        <v>66474</v>
      </c>
      <c r="X85" s="104" t="s">
        <v>93</v>
      </c>
    </row>
    <row r="86" spans="1:24" ht="29.25" customHeight="1" x14ac:dyDescent="0.2">
      <c r="A86" s="101"/>
      <c r="B86" s="102" t="s">
        <v>94</v>
      </c>
      <c r="C86" s="127"/>
      <c r="D86" s="103">
        <f>SUM((C82+C85)+(D82+D85))</f>
        <v>1893288</v>
      </c>
      <c r="E86" s="103">
        <f>SUM(E82+E85)</f>
        <v>1893288</v>
      </c>
      <c r="F86" s="103">
        <f>SUM(F82+F85)</f>
        <v>1893288</v>
      </c>
      <c r="G86" s="103">
        <f>SUM(G82+G85)</f>
        <v>1754658.72</v>
      </c>
      <c r="H86" s="103"/>
      <c r="I86" s="103">
        <f t="shared" ref="I86:N86" si="40">SUM(I82+I85)</f>
        <v>1899264</v>
      </c>
      <c r="J86" s="103">
        <f t="shared" si="40"/>
        <v>1899264</v>
      </c>
      <c r="K86" s="103">
        <f t="shared" si="40"/>
        <v>1964500</v>
      </c>
      <c r="L86" s="103">
        <f t="shared" si="40"/>
        <v>2036815</v>
      </c>
      <c r="M86" s="103">
        <f t="shared" si="40"/>
        <v>2037893.28</v>
      </c>
      <c r="N86" s="103">
        <f t="shared" si="40"/>
        <v>2037893.28</v>
      </c>
      <c r="O86" s="103">
        <f t="shared" ref="O86" si="41">SUM(O82+O85)</f>
        <v>2037893.28</v>
      </c>
      <c r="P86" s="103"/>
      <c r="Q86" s="103">
        <f t="shared" ref="Q86:V86" si="42">SUM(Q82+Q85)</f>
        <v>1899264</v>
      </c>
      <c r="R86" s="103">
        <f t="shared" si="42"/>
        <v>1899264</v>
      </c>
      <c r="S86" s="103">
        <f t="shared" si="42"/>
        <v>2041582</v>
      </c>
      <c r="T86" s="103">
        <f t="shared" si="42"/>
        <v>1899264</v>
      </c>
      <c r="U86" s="103">
        <f t="shared" si="42"/>
        <v>1899264</v>
      </c>
      <c r="V86" s="103">
        <f t="shared" si="42"/>
        <v>1899264</v>
      </c>
      <c r="W86" s="103">
        <f t="shared" ref="W86" si="43">SUM(W82+W85)</f>
        <v>1982135.93</v>
      </c>
      <c r="X86" s="128"/>
    </row>
    <row r="87" spans="1:24" x14ac:dyDescent="0.2">
      <c r="H87" s="96"/>
    </row>
    <row r="88" spans="1:24" s="86" customFormat="1" x14ac:dyDescent="0.2">
      <c r="C88" s="82"/>
      <c r="D88" s="82" t="b">
        <f>1893288=D86</f>
        <v>1</v>
      </c>
      <c r="E88" s="82" t="b">
        <f>1893288=E86</f>
        <v>1</v>
      </c>
      <c r="F88" s="82" t="b">
        <f>1893288=F86</f>
        <v>1</v>
      </c>
      <c r="G88" s="82" t="b">
        <f>1754658.72=G86</f>
        <v>1</v>
      </c>
      <c r="H88" s="83"/>
      <c r="I88" s="82" t="b">
        <f>1899264=I86</f>
        <v>1</v>
      </c>
      <c r="J88" s="82" t="b">
        <f>1899264=J86</f>
        <v>1</v>
      </c>
      <c r="K88" s="82" t="b">
        <f>1899264=K86</f>
        <v>0</v>
      </c>
      <c r="L88" s="82" t="b">
        <f>1899264=L86</f>
        <v>0</v>
      </c>
      <c r="M88" s="82" t="b">
        <f>1899264+138629.28=M86</f>
        <v>1</v>
      </c>
      <c r="N88" s="82" t="b">
        <f>1899264+138629.28=N86</f>
        <v>1</v>
      </c>
      <c r="O88" s="82" t="b">
        <f>1899264+138629.28=O86</f>
        <v>1</v>
      </c>
      <c r="P88" s="84"/>
      <c r="Q88" s="82" t="b">
        <f t="shared" ref="Q88:V88" si="44">1899264=Q86</f>
        <v>1</v>
      </c>
      <c r="R88" s="82" t="b">
        <f t="shared" si="44"/>
        <v>1</v>
      </c>
      <c r="S88" s="82" t="b">
        <f t="shared" si="44"/>
        <v>0</v>
      </c>
      <c r="T88" s="82" t="b">
        <f t="shared" si="44"/>
        <v>1</v>
      </c>
      <c r="U88" s="82" t="b">
        <f t="shared" si="44"/>
        <v>1</v>
      </c>
      <c r="V88" s="82" t="b">
        <f t="shared" si="44"/>
        <v>1</v>
      </c>
      <c r="W88" s="129" t="b">
        <f>1982135.93=W86</f>
        <v>1</v>
      </c>
      <c r="X88" s="85"/>
    </row>
    <row r="89" spans="1:24" s="86" customFormat="1" x14ac:dyDescent="0.2">
      <c r="C89" s="82"/>
      <c r="D89" s="82"/>
      <c r="E89" s="82"/>
      <c r="F89" s="82"/>
      <c r="G89" s="82"/>
      <c r="H89" s="82"/>
      <c r="I89" s="82"/>
      <c r="J89" s="84"/>
      <c r="K89" s="84"/>
      <c r="L89" s="84"/>
      <c r="M89" s="84"/>
      <c r="N89" s="84"/>
      <c r="O89" s="84"/>
      <c r="P89" s="82"/>
      <c r="Q89" s="82"/>
      <c r="X89" s="85"/>
    </row>
    <row r="90" spans="1:24" s="86" customFormat="1" x14ac:dyDescent="0.2">
      <c r="C90" s="82"/>
      <c r="D90" s="82"/>
      <c r="E90" s="82"/>
      <c r="F90" s="82"/>
      <c r="G90" s="82"/>
      <c r="H90" s="82"/>
      <c r="I90" s="82"/>
      <c r="J90" s="84"/>
      <c r="K90" s="84"/>
      <c r="L90" s="84"/>
      <c r="M90" s="84"/>
      <c r="N90" s="84"/>
      <c r="O90" s="84"/>
      <c r="P90" s="82"/>
      <c r="Q90" s="82"/>
      <c r="X90" s="85"/>
    </row>
    <row r="91" spans="1:24" s="86" customFormat="1" x14ac:dyDescent="0.2">
      <c r="C91" s="82"/>
      <c r="D91" s="82"/>
      <c r="F91" s="82" t="s">
        <v>145</v>
      </c>
      <c r="G91" s="129"/>
      <c r="H91" s="82"/>
      <c r="J91" s="132" t="s">
        <v>151</v>
      </c>
      <c r="K91" s="133">
        <v>139900.28</v>
      </c>
      <c r="L91" s="82" t="s">
        <v>166</v>
      </c>
      <c r="M91" s="133">
        <v>138629.28</v>
      </c>
      <c r="N91" s="133">
        <v>138629.28</v>
      </c>
      <c r="O91" s="133">
        <v>138629.28</v>
      </c>
      <c r="P91" s="82"/>
      <c r="R91" s="130"/>
      <c r="S91" s="82" t="s">
        <v>154</v>
      </c>
      <c r="T91" s="130">
        <f>1899264-T86</f>
        <v>0</v>
      </c>
      <c r="U91" s="130"/>
      <c r="V91" s="162" t="s">
        <v>151</v>
      </c>
      <c r="W91" s="130">
        <v>82871.929999999993</v>
      </c>
      <c r="X91" s="85"/>
    </row>
    <row r="92" spans="1:24" s="86" customFormat="1" ht="15" x14ac:dyDescent="0.35">
      <c r="C92" s="82"/>
      <c r="D92" s="82"/>
      <c r="E92" s="82"/>
      <c r="F92" s="82"/>
      <c r="G92" s="82"/>
      <c r="H92" s="82"/>
      <c r="J92" s="84" t="s">
        <v>152</v>
      </c>
      <c r="K92" s="133">
        <v>1899264</v>
      </c>
      <c r="L92" s="82" t="s">
        <v>152</v>
      </c>
      <c r="M92" s="133">
        <v>1899264</v>
      </c>
      <c r="N92" s="133">
        <v>1899264</v>
      </c>
      <c r="O92" s="133">
        <v>1899264</v>
      </c>
      <c r="P92" s="82"/>
      <c r="Q92" s="82"/>
      <c r="V92" s="162" t="s">
        <v>207</v>
      </c>
      <c r="W92" s="163">
        <v>1899264</v>
      </c>
      <c r="X92" s="85"/>
    </row>
    <row r="93" spans="1:24" s="86" customFormat="1" x14ac:dyDescent="0.2">
      <c r="C93" s="82"/>
      <c r="D93" s="82"/>
      <c r="E93" s="82"/>
      <c r="F93" s="82" t="s">
        <v>154</v>
      </c>
      <c r="G93" s="129"/>
      <c r="H93" s="82"/>
      <c r="I93" s="82"/>
      <c r="J93" s="84" t="s">
        <v>153</v>
      </c>
      <c r="K93" s="133">
        <f>SUM(K91:K92)</f>
        <v>2039164.28</v>
      </c>
      <c r="L93" s="133" t="s">
        <v>176</v>
      </c>
      <c r="M93" s="133">
        <f>SUM(M91:M92)</f>
        <v>2037893.28</v>
      </c>
      <c r="N93" s="133">
        <f>SUM(N91:N92)</f>
        <v>2037893.28</v>
      </c>
      <c r="O93" s="133">
        <f>SUM(O91:O92)</f>
        <v>2037893.28</v>
      </c>
      <c r="P93" s="82"/>
      <c r="Q93" s="82"/>
      <c r="V93" s="162" t="s">
        <v>208</v>
      </c>
      <c r="W93" s="130">
        <f>SUM(W91:W92)</f>
        <v>1982135.93</v>
      </c>
      <c r="X93" s="85"/>
    </row>
    <row r="94" spans="1:24" s="86" customFormat="1" x14ac:dyDescent="0.2">
      <c r="C94" s="82"/>
      <c r="D94" s="82"/>
      <c r="E94" s="82"/>
      <c r="F94" s="82"/>
      <c r="G94" s="82"/>
      <c r="H94" s="82"/>
      <c r="I94" s="82"/>
      <c r="J94" s="84"/>
      <c r="K94" s="133"/>
      <c r="L94" s="133"/>
      <c r="M94" s="133"/>
      <c r="N94" s="133"/>
      <c r="O94" s="133"/>
      <c r="P94" s="82"/>
      <c r="Q94" s="82"/>
      <c r="X94" s="85"/>
    </row>
    <row r="95" spans="1:24" s="86" customFormat="1" x14ac:dyDescent="0.2">
      <c r="C95" s="82"/>
      <c r="D95" s="82"/>
      <c r="E95" s="82"/>
      <c r="F95" s="82"/>
      <c r="G95" s="129"/>
      <c r="H95" s="82"/>
      <c r="I95" s="82"/>
      <c r="J95" s="84" t="s">
        <v>154</v>
      </c>
      <c r="K95" s="133">
        <f>K86-K93</f>
        <v>-74664.280000000028</v>
      </c>
      <c r="L95" s="133"/>
      <c r="M95" s="133">
        <f>M86-M93</f>
        <v>0</v>
      </c>
      <c r="N95" s="133">
        <f>N86-N93</f>
        <v>0</v>
      </c>
      <c r="O95" s="133">
        <f>O86-O93</f>
        <v>0</v>
      </c>
      <c r="P95" s="82"/>
      <c r="Q95" s="82"/>
      <c r="V95" s="86" t="s">
        <v>154</v>
      </c>
      <c r="W95" s="130">
        <f>W86-W93</f>
        <v>0</v>
      </c>
      <c r="X95" s="85"/>
    </row>
    <row r="96" spans="1:24" x14ac:dyDescent="0.2">
      <c r="H96" s="95"/>
      <c r="J96" s="97"/>
      <c r="K96" s="134"/>
      <c r="L96" s="134"/>
      <c r="M96" s="134"/>
      <c r="N96" s="134"/>
      <c r="O96" s="134"/>
      <c r="P96" s="95"/>
      <c r="R96" s="150"/>
      <c r="S96" s="150"/>
      <c r="T96" s="150"/>
      <c r="U96" s="150"/>
      <c r="V96" s="150"/>
      <c r="W96" s="150"/>
    </row>
    <row r="97" spans="8:23" x14ac:dyDescent="0.2">
      <c r="H97" s="95"/>
      <c r="J97" s="97"/>
      <c r="K97" s="134"/>
      <c r="L97" s="134"/>
      <c r="M97" s="134"/>
      <c r="N97" s="134"/>
      <c r="O97" s="134"/>
      <c r="P97" s="95"/>
      <c r="R97" s="150"/>
      <c r="S97" s="150"/>
      <c r="T97" s="150"/>
      <c r="U97" s="150"/>
      <c r="V97" s="150"/>
      <c r="W97" s="150"/>
    </row>
    <row r="98" spans="8:23" x14ac:dyDescent="0.2">
      <c r="H98" s="95"/>
      <c r="J98" s="97"/>
      <c r="K98" s="97"/>
      <c r="L98" s="97"/>
      <c r="M98" s="97"/>
      <c r="N98" s="97"/>
      <c r="O98" s="97"/>
      <c r="P98" s="95"/>
      <c r="R98" s="150"/>
      <c r="S98" s="150"/>
      <c r="T98" s="150"/>
      <c r="U98" s="150"/>
      <c r="V98" s="150"/>
      <c r="W98" s="150"/>
    </row>
    <row r="99" spans="8:23" x14ac:dyDescent="0.2">
      <c r="H99" s="95"/>
      <c r="J99" s="97"/>
      <c r="K99" s="97"/>
      <c r="L99" s="97"/>
      <c r="M99" s="97"/>
      <c r="N99" s="97"/>
      <c r="O99" s="97"/>
      <c r="P99" s="95"/>
      <c r="R99" s="150"/>
      <c r="S99" s="150"/>
      <c r="T99" s="150"/>
      <c r="U99" s="150"/>
      <c r="V99" s="150"/>
      <c r="W99" s="150"/>
    </row>
    <row r="100" spans="8:23" x14ac:dyDescent="0.2">
      <c r="H100" s="95"/>
      <c r="J100" s="97"/>
      <c r="K100" s="97"/>
      <c r="L100" s="97"/>
      <c r="M100" s="97"/>
      <c r="N100" s="97"/>
      <c r="O100" s="97"/>
      <c r="P100" s="95"/>
      <c r="R100" s="150"/>
      <c r="S100" s="150"/>
      <c r="T100" s="150"/>
      <c r="U100" s="150"/>
      <c r="V100" s="150"/>
      <c r="W100" s="150"/>
    </row>
    <row r="101" spans="8:23" x14ac:dyDescent="0.2">
      <c r="H101" s="95"/>
      <c r="J101" s="97"/>
      <c r="K101" s="97"/>
      <c r="L101" s="97"/>
      <c r="M101" s="97"/>
      <c r="N101" s="97"/>
      <c r="O101" s="97"/>
      <c r="P101" s="95"/>
      <c r="R101" s="150"/>
      <c r="S101" s="150"/>
      <c r="T101" s="150"/>
      <c r="U101" s="150"/>
      <c r="V101" s="150"/>
      <c r="W101" s="150"/>
    </row>
    <row r="102" spans="8:23" x14ac:dyDescent="0.2">
      <c r="H102" s="95"/>
      <c r="J102" s="97"/>
      <c r="K102" s="97"/>
      <c r="L102" s="97"/>
      <c r="M102" s="97"/>
      <c r="N102" s="97"/>
      <c r="O102" s="97"/>
      <c r="P102" s="95"/>
      <c r="R102" s="150"/>
      <c r="S102" s="150"/>
      <c r="T102" s="150"/>
      <c r="U102" s="150"/>
      <c r="V102" s="150"/>
      <c r="W102" s="150"/>
    </row>
    <row r="103" spans="8:23" x14ac:dyDescent="0.2">
      <c r="H103" s="95"/>
      <c r="J103" s="97"/>
      <c r="K103" s="97"/>
      <c r="L103" s="97"/>
      <c r="M103" s="97"/>
      <c r="N103" s="97"/>
      <c r="O103" s="97"/>
      <c r="P103" s="95"/>
      <c r="R103" s="150"/>
      <c r="S103" s="150"/>
      <c r="T103" s="150"/>
      <c r="U103" s="150"/>
      <c r="V103" s="150"/>
      <c r="W103" s="150"/>
    </row>
    <row r="104" spans="8:23" x14ac:dyDescent="0.2">
      <c r="H104" s="95"/>
      <c r="J104" s="97"/>
      <c r="K104" s="97"/>
      <c r="L104" s="97"/>
      <c r="M104" s="97"/>
      <c r="N104" s="97"/>
      <c r="O104" s="97"/>
      <c r="P104" s="95"/>
      <c r="R104" s="150"/>
      <c r="S104" s="150"/>
      <c r="T104" s="150"/>
      <c r="U104" s="150"/>
      <c r="V104" s="150"/>
      <c r="W104" s="150"/>
    </row>
    <row r="105" spans="8:23" x14ac:dyDescent="0.2">
      <c r="H105" s="95"/>
      <c r="J105" s="97"/>
      <c r="K105" s="97"/>
      <c r="L105" s="97"/>
      <c r="M105" s="97"/>
      <c r="N105" s="97"/>
      <c r="O105" s="97"/>
      <c r="P105" s="95"/>
      <c r="R105" s="150"/>
      <c r="S105" s="150"/>
      <c r="T105" s="150"/>
      <c r="U105" s="150"/>
      <c r="V105" s="150"/>
      <c r="W105" s="150"/>
    </row>
    <row r="106" spans="8:23" x14ac:dyDescent="0.2">
      <c r="H106" s="95"/>
      <c r="J106" s="97"/>
      <c r="K106" s="97"/>
      <c r="L106" s="97"/>
      <c r="M106" s="97"/>
      <c r="N106" s="97"/>
      <c r="O106" s="97"/>
      <c r="P106" s="95"/>
      <c r="R106" s="150"/>
      <c r="S106" s="150"/>
      <c r="T106" s="150"/>
      <c r="U106" s="150"/>
      <c r="V106" s="150"/>
      <c r="W106" s="150"/>
    </row>
    <row r="107" spans="8:23" x14ac:dyDescent="0.2">
      <c r="H107" s="95"/>
      <c r="J107" s="97"/>
      <c r="K107" s="97"/>
      <c r="L107" s="97"/>
      <c r="M107" s="97"/>
      <c r="N107" s="97"/>
      <c r="O107" s="97"/>
      <c r="P107" s="95"/>
      <c r="R107" s="150"/>
      <c r="S107" s="150"/>
      <c r="T107" s="150"/>
      <c r="U107" s="150"/>
      <c r="V107" s="150"/>
      <c r="W107" s="150"/>
    </row>
    <row r="108" spans="8:23" x14ac:dyDescent="0.2">
      <c r="H108" s="95"/>
      <c r="J108" s="97"/>
      <c r="K108" s="97"/>
      <c r="L108" s="97"/>
      <c r="M108" s="97"/>
      <c r="N108" s="97"/>
      <c r="O108" s="97"/>
      <c r="P108" s="95"/>
      <c r="R108" s="150"/>
      <c r="S108" s="150"/>
      <c r="T108" s="150"/>
      <c r="U108" s="150"/>
      <c r="V108" s="150"/>
      <c r="W108" s="150"/>
    </row>
    <row r="109" spans="8:23" x14ac:dyDescent="0.2">
      <c r="H109" s="95"/>
      <c r="J109" s="97"/>
      <c r="K109" s="97"/>
      <c r="L109" s="97"/>
      <c r="M109" s="97"/>
      <c r="N109" s="97"/>
      <c r="O109" s="97"/>
      <c r="P109" s="95"/>
      <c r="R109" s="150"/>
      <c r="S109" s="150"/>
      <c r="T109" s="150"/>
      <c r="U109" s="150"/>
      <c r="V109" s="150"/>
      <c r="W109" s="150"/>
    </row>
    <row r="110" spans="8:23" x14ac:dyDescent="0.2">
      <c r="H110" s="95"/>
      <c r="J110" s="97"/>
      <c r="K110" s="97"/>
      <c r="L110" s="97"/>
      <c r="M110" s="97"/>
      <c r="N110" s="97"/>
      <c r="O110" s="97"/>
      <c r="P110" s="95"/>
      <c r="R110" s="150"/>
      <c r="S110" s="150"/>
      <c r="T110" s="150"/>
      <c r="U110" s="150"/>
      <c r="V110" s="150"/>
      <c r="W110" s="150"/>
    </row>
    <row r="111" spans="8:23" x14ac:dyDescent="0.2">
      <c r="H111" s="95"/>
      <c r="J111" s="97"/>
      <c r="K111" s="97"/>
      <c r="L111" s="97"/>
      <c r="M111" s="97"/>
      <c r="N111" s="97"/>
      <c r="O111" s="97"/>
      <c r="P111" s="95"/>
      <c r="R111" s="150"/>
      <c r="S111" s="150"/>
      <c r="T111" s="150"/>
      <c r="U111" s="150"/>
      <c r="V111" s="150"/>
      <c r="W111" s="150"/>
    </row>
    <row r="112" spans="8:23" x14ac:dyDescent="0.2">
      <c r="H112" s="95"/>
      <c r="J112" s="97"/>
      <c r="K112" s="97"/>
      <c r="L112" s="97"/>
      <c r="M112" s="97"/>
      <c r="N112" s="97"/>
      <c r="O112" s="97"/>
      <c r="P112" s="95"/>
      <c r="R112" s="150"/>
      <c r="S112" s="150"/>
      <c r="T112" s="150"/>
      <c r="U112" s="150"/>
      <c r="V112" s="150"/>
      <c r="W112" s="150"/>
    </row>
    <row r="113" spans="8:23" x14ac:dyDescent="0.2">
      <c r="H113" s="95"/>
      <c r="J113" s="97"/>
      <c r="K113" s="97"/>
      <c r="L113" s="97"/>
      <c r="M113" s="97"/>
      <c r="N113" s="97"/>
      <c r="O113" s="97"/>
      <c r="P113" s="95"/>
      <c r="R113" s="150"/>
      <c r="S113" s="150"/>
      <c r="T113" s="150"/>
      <c r="U113" s="150"/>
      <c r="V113" s="150"/>
      <c r="W113" s="150"/>
    </row>
    <row r="114" spans="8:23" x14ac:dyDescent="0.2">
      <c r="H114" s="95"/>
      <c r="J114" s="97"/>
      <c r="K114" s="97"/>
      <c r="L114" s="97"/>
      <c r="M114" s="97"/>
      <c r="N114" s="97"/>
      <c r="O114" s="97"/>
      <c r="P114" s="95"/>
      <c r="R114" s="150"/>
      <c r="S114" s="150"/>
      <c r="T114" s="150"/>
      <c r="U114" s="150"/>
      <c r="V114" s="150"/>
      <c r="W114" s="150"/>
    </row>
    <row r="115" spans="8:23" x14ac:dyDescent="0.2">
      <c r="H115" s="95"/>
      <c r="J115" s="97"/>
      <c r="K115" s="97"/>
      <c r="L115" s="97"/>
      <c r="M115" s="97"/>
      <c r="N115" s="97"/>
      <c r="O115" s="97"/>
      <c r="P115" s="95"/>
      <c r="R115" s="150"/>
      <c r="S115" s="150"/>
      <c r="T115" s="150"/>
      <c r="U115" s="150"/>
      <c r="V115" s="150"/>
      <c r="W115" s="150"/>
    </row>
    <row r="116" spans="8:23" x14ac:dyDescent="0.2">
      <c r="H116" s="95"/>
      <c r="J116" s="97"/>
      <c r="K116" s="97"/>
      <c r="L116" s="97"/>
      <c r="M116" s="97"/>
      <c r="N116" s="97"/>
      <c r="O116" s="97"/>
      <c r="P116" s="95"/>
      <c r="R116" s="150"/>
      <c r="S116" s="150"/>
      <c r="T116" s="150"/>
      <c r="U116" s="150"/>
      <c r="V116" s="150"/>
      <c r="W116" s="150"/>
    </row>
    <row r="117" spans="8:23" x14ac:dyDescent="0.2">
      <c r="H117" s="95"/>
      <c r="J117" s="97"/>
      <c r="K117" s="97"/>
      <c r="L117" s="97"/>
      <c r="M117" s="97"/>
      <c r="N117" s="97"/>
      <c r="O117" s="97"/>
      <c r="P117" s="95"/>
      <c r="R117" s="150"/>
      <c r="S117" s="150"/>
      <c r="T117" s="150"/>
      <c r="U117" s="150"/>
      <c r="V117" s="150"/>
      <c r="W117" s="150"/>
    </row>
    <row r="118" spans="8:23" x14ac:dyDescent="0.2">
      <c r="H118" s="95"/>
      <c r="J118" s="97"/>
      <c r="K118" s="97"/>
      <c r="L118" s="97"/>
      <c r="M118" s="97"/>
      <c r="N118" s="97"/>
      <c r="O118" s="97"/>
      <c r="P118" s="95"/>
      <c r="R118" s="150"/>
      <c r="S118" s="150"/>
      <c r="T118" s="150"/>
      <c r="U118" s="150"/>
      <c r="V118" s="150"/>
      <c r="W118" s="150"/>
    </row>
    <row r="119" spans="8:23" x14ac:dyDescent="0.2">
      <c r="H119" s="95"/>
      <c r="J119" s="97"/>
      <c r="K119" s="97"/>
      <c r="L119" s="97"/>
      <c r="M119" s="97"/>
      <c r="N119" s="97"/>
      <c r="O119" s="97"/>
      <c r="P119" s="95"/>
      <c r="R119" s="150"/>
      <c r="S119" s="150"/>
      <c r="T119" s="150"/>
      <c r="U119" s="150"/>
      <c r="V119" s="150"/>
      <c r="W119" s="150"/>
    </row>
    <row r="120" spans="8:23" x14ac:dyDescent="0.2">
      <c r="H120" s="95"/>
      <c r="J120" s="97"/>
      <c r="K120" s="97"/>
      <c r="L120" s="97"/>
      <c r="M120" s="97"/>
      <c r="N120" s="97"/>
      <c r="O120" s="97"/>
      <c r="P120" s="95"/>
      <c r="R120" s="150"/>
      <c r="S120" s="150"/>
      <c r="T120" s="150"/>
      <c r="U120" s="150"/>
      <c r="V120" s="150"/>
      <c r="W120" s="150"/>
    </row>
    <row r="121" spans="8:23" x14ac:dyDescent="0.2">
      <c r="H121" s="95"/>
      <c r="J121" s="97"/>
      <c r="K121" s="97"/>
      <c r="L121" s="97"/>
      <c r="M121" s="97"/>
      <c r="N121" s="97"/>
      <c r="O121" s="97"/>
      <c r="P121" s="95"/>
      <c r="R121" s="150"/>
      <c r="S121" s="150"/>
      <c r="T121" s="150"/>
      <c r="U121" s="150"/>
      <c r="V121" s="150"/>
      <c r="W121" s="150"/>
    </row>
    <row r="122" spans="8:23" x14ac:dyDescent="0.2">
      <c r="H122" s="95"/>
      <c r="J122" s="97"/>
      <c r="K122" s="97"/>
      <c r="L122" s="97"/>
      <c r="M122" s="97"/>
      <c r="N122" s="97"/>
      <c r="O122" s="97"/>
      <c r="P122" s="95"/>
      <c r="R122" s="150"/>
      <c r="S122" s="150"/>
      <c r="T122" s="150"/>
      <c r="U122" s="150"/>
      <c r="V122" s="150"/>
      <c r="W122" s="150"/>
    </row>
    <row r="123" spans="8:23" x14ac:dyDescent="0.2">
      <c r="H123" s="95"/>
      <c r="J123" s="97"/>
      <c r="K123" s="97"/>
      <c r="L123" s="97"/>
      <c r="M123" s="97"/>
      <c r="N123" s="97"/>
      <c r="O123" s="97"/>
      <c r="P123" s="95"/>
      <c r="R123" s="150"/>
      <c r="S123" s="150"/>
      <c r="T123" s="150"/>
      <c r="U123" s="150"/>
      <c r="V123" s="150"/>
      <c r="W123" s="150"/>
    </row>
    <row r="124" spans="8:23" x14ac:dyDescent="0.2">
      <c r="H124" s="95"/>
      <c r="J124" s="97"/>
      <c r="K124" s="97"/>
      <c r="L124" s="97"/>
      <c r="M124" s="97"/>
      <c r="N124" s="97"/>
      <c r="O124" s="97"/>
      <c r="P124" s="95"/>
      <c r="R124" s="150"/>
      <c r="S124" s="150"/>
      <c r="T124" s="150"/>
      <c r="U124" s="150"/>
      <c r="V124" s="150"/>
      <c r="W124" s="150"/>
    </row>
    <row r="125" spans="8:23" x14ac:dyDescent="0.2">
      <c r="H125" s="95"/>
      <c r="J125" s="97"/>
      <c r="K125" s="97"/>
      <c r="L125" s="97"/>
      <c r="M125" s="97"/>
      <c r="N125" s="97"/>
      <c r="O125" s="97"/>
      <c r="P125" s="95"/>
      <c r="R125" s="150"/>
      <c r="S125" s="150"/>
      <c r="T125" s="150"/>
      <c r="U125" s="150"/>
      <c r="V125" s="150"/>
      <c r="W125" s="150"/>
    </row>
    <row r="126" spans="8:23" x14ac:dyDescent="0.2">
      <c r="H126" s="95"/>
      <c r="J126" s="97"/>
      <c r="K126" s="97"/>
      <c r="L126" s="97"/>
      <c r="M126" s="97"/>
      <c r="N126" s="97"/>
      <c r="O126" s="97"/>
      <c r="P126" s="95"/>
      <c r="R126" s="150"/>
      <c r="S126" s="150"/>
      <c r="T126" s="150"/>
      <c r="U126" s="150"/>
      <c r="V126" s="150"/>
      <c r="W126" s="150"/>
    </row>
    <row r="127" spans="8:23" x14ac:dyDescent="0.2">
      <c r="H127" s="95"/>
      <c r="J127" s="97"/>
      <c r="K127" s="97"/>
      <c r="L127" s="97"/>
      <c r="M127" s="97"/>
      <c r="N127" s="97"/>
      <c r="O127" s="97"/>
      <c r="P127" s="95"/>
      <c r="R127" s="150"/>
      <c r="S127" s="150"/>
      <c r="T127" s="150"/>
      <c r="U127" s="150"/>
      <c r="V127" s="150"/>
      <c r="W127" s="150"/>
    </row>
    <row r="128" spans="8:23" x14ac:dyDescent="0.2">
      <c r="H128" s="95"/>
      <c r="J128" s="97"/>
      <c r="K128" s="97"/>
      <c r="L128" s="97"/>
      <c r="M128" s="97"/>
      <c r="N128" s="97"/>
      <c r="O128" s="97"/>
      <c r="P128" s="95"/>
      <c r="R128" s="150"/>
      <c r="S128" s="150"/>
      <c r="T128" s="150"/>
      <c r="U128" s="150"/>
      <c r="V128" s="150"/>
      <c r="W128" s="150"/>
    </row>
    <row r="129" spans="8:23" x14ac:dyDescent="0.2">
      <c r="H129" s="95"/>
      <c r="J129" s="97"/>
      <c r="K129" s="97"/>
      <c r="L129" s="97"/>
      <c r="M129" s="97"/>
      <c r="N129" s="97"/>
      <c r="O129" s="97"/>
      <c r="P129" s="95"/>
      <c r="R129" s="150"/>
      <c r="S129" s="150"/>
      <c r="T129" s="150"/>
      <c r="U129" s="150"/>
      <c r="V129" s="150"/>
      <c r="W129" s="150"/>
    </row>
    <row r="130" spans="8:23" x14ac:dyDescent="0.2">
      <c r="H130" s="95"/>
      <c r="J130" s="97"/>
      <c r="K130" s="97"/>
      <c r="L130" s="97"/>
      <c r="M130" s="97"/>
      <c r="N130" s="97"/>
      <c r="O130" s="97"/>
      <c r="P130" s="95"/>
      <c r="R130" s="150"/>
      <c r="S130" s="150"/>
      <c r="T130" s="150"/>
      <c r="U130" s="150"/>
      <c r="V130" s="150"/>
      <c r="W130" s="150"/>
    </row>
    <row r="131" spans="8:23" x14ac:dyDescent="0.2">
      <c r="H131" s="95"/>
      <c r="J131" s="97"/>
      <c r="K131" s="97"/>
      <c r="L131" s="97"/>
      <c r="M131" s="97"/>
      <c r="N131" s="97"/>
      <c r="O131" s="97"/>
      <c r="P131" s="95"/>
      <c r="R131" s="150"/>
      <c r="S131" s="150"/>
      <c r="T131" s="150"/>
      <c r="U131" s="150"/>
      <c r="V131" s="150"/>
      <c r="W131" s="150"/>
    </row>
    <row r="132" spans="8:23" x14ac:dyDescent="0.2">
      <c r="H132" s="95"/>
      <c r="J132" s="97"/>
      <c r="K132" s="97"/>
      <c r="L132" s="97"/>
      <c r="M132" s="97"/>
      <c r="N132" s="97"/>
      <c r="O132" s="97"/>
      <c r="P132" s="95"/>
      <c r="R132" s="150"/>
      <c r="S132" s="150"/>
      <c r="T132" s="150"/>
      <c r="U132" s="150"/>
      <c r="V132" s="150"/>
      <c r="W132" s="150"/>
    </row>
    <row r="133" spans="8:23" x14ac:dyDescent="0.2">
      <c r="H133" s="95"/>
      <c r="J133" s="97"/>
      <c r="K133" s="97"/>
      <c r="L133" s="97"/>
      <c r="M133" s="97"/>
      <c r="N133" s="97"/>
      <c r="O133" s="97"/>
      <c r="P133" s="95"/>
      <c r="R133" s="150"/>
      <c r="S133" s="150"/>
      <c r="T133" s="150"/>
      <c r="U133" s="150"/>
      <c r="V133" s="150"/>
      <c r="W133" s="150"/>
    </row>
    <row r="134" spans="8:23" x14ac:dyDescent="0.2">
      <c r="H134" s="95"/>
      <c r="J134" s="97"/>
      <c r="K134" s="97"/>
      <c r="L134" s="97"/>
      <c r="M134" s="97"/>
      <c r="N134" s="97"/>
      <c r="O134" s="97"/>
      <c r="P134" s="95"/>
      <c r="R134" s="150"/>
      <c r="S134" s="150"/>
      <c r="T134" s="150"/>
      <c r="U134" s="150"/>
      <c r="V134" s="150"/>
      <c r="W134" s="150"/>
    </row>
    <row r="135" spans="8:23" x14ac:dyDescent="0.2">
      <c r="H135" s="95"/>
      <c r="J135" s="97"/>
      <c r="K135" s="97"/>
      <c r="L135" s="97"/>
      <c r="M135" s="97"/>
      <c r="N135" s="97"/>
      <c r="O135" s="97"/>
      <c r="P135" s="95"/>
      <c r="R135" s="150"/>
      <c r="S135" s="150"/>
      <c r="T135" s="150"/>
      <c r="U135" s="150"/>
      <c r="V135" s="150"/>
      <c r="W135" s="150"/>
    </row>
    <row r="136" spans="8:23" x14ac:dyDescent="0.2">
      <c r="H136" s="95"/>
      <c r="J136" s="97"/>
      <c r="K136" s="97"/>
      <c r="L136" s="97"/>
      <c r="M136" s="97"/>
      <c r="N136" s="97"/>
      <c r="O136" s="97"/>
      <c r="P136" s="95"/>
      <c r="R136" s="150"/>
      <c r="S136" s="150"/>
      <c r="T136" s="150"/>
      <c r="U136" s="150"/>
      <c r="V136" s="150"/>
      <c r="W136" s="150"/>
    </row>
    <row r="137" spans="8:23" x14ac:dyDescent="0.2">
      <c r="H137" s="95"/>
      <c r="J137" s="97"/>
      <c r="K137" s="97"/>
      <c r="L137" s="97"/>
      <c r="M137" s="97"/>
      <c r="N137" s="97"/>
      <c r="O137" s="97"/>
      <c r="P137" s="95"/>
      <c r="R137" s="150"/>
      <c r="S137" s="150"/>
      <c r="T137" s="150"/>
      <c r="U137" s="150"/>
      <c r="V137" s="150"/>
      <c r="W137" s="150"/>
    </row>
    <row r="138" spans="8:23" x14ac:dyDescent="0.2">
      <c r="H138" s="95"/>
      <c r="J138" s="97"/>
      <c r="K138" s="97"/>
      <c r="L138" s="97"/>
      <c r="M138" s="97"/>
      <c r="N138" s="97"/>
      <c r="O138" s="97"/>
      <c r="P138" s="95"/>
      <c r="R138" s="150"/>
      <c r="S138" s="150"/>
      <c r="T138" s="150"/>
      <c r="U138" s="150"/>
      <c r="V138" s="150"/>
      <c r="W138" s="150"/>
    </row>
    <row r="139" spans="8:23" x14ac:dyDescent="0.2">
      <c r="H139" s="95"/>
      <c r="J139" s="97"/>
      <c r="K139" s="97"/>
      <c r="L139" s="97"/>
      <c r="M139" s="97"/>
      <c r="N139" s="97"/>
      <c r="O139" s="97"/>
      <c r="P139" s="95"/>
      <c r="R139" s="150"/>
      <c r="S139" s="150"/>
      <c r="T139" s="150"/>
      <c r="U139" s="150"/>
      <c r="V139" s="150"/>
      <c r="W139" s="150"/>
    </row>
    <row r="140" spans="8:23" x14ac:dyDescent="0.2">
      <c r="H140" s="95"/>
      <c r="J140" s="97"/>
      <c r="K140" s="97"/>
      <c r="L140" s="97"/>
      <c r="M140" s="97"/>
      <c r="N140" s="97"/>
      <c r="O140" s="97"/>
      <c r="P140" s="95"/>
      <c r="R140" s="150"/>
      <c r="S140" s="150"/>
      <c r="T140" s="150"/>
      <c r="U140" s="150"/>
      <c r="V140" s="150"/>
      <c r="W140" s="150"/>
    </row>
    <row r="141" spans="8:23" x14ac:dyDescent="0.2">
      <c r="H141" s="95"/>
      <c r="J141" s="97"/>
      <c r="K141" s="97"/>
      <c r="L141" s="97"/>
      <c r="M141" s="97"/>
      <c r="N141" s="97"/>
      <c r="O141" s="97"/>
      <c r="P141" s="95"/>
      <c r="R141" s="150"/>
      <c r="S141" s="150"/>
      <c r="T141" s="150"/>
      <c r="U141" s="150"/>
      <c r="V141" s="150"/>
      <c r="W141" s="150"/>
    </row>
    <row r="142" spans="8:23" x14ac:dyDescent="0.2">
      <c r="H142" s="95"/>
      <c r="J142" s="97"/>
      <c r="K142" s="97"/>
      <c r="L142" s="97"/>
      <c r="M142" s="97"/>
      <c r="N142" s="97"/>
      <c r="O142" s="97"/>
      <c r="P142" s="95"/>
      <c r="R142" s="150"/>
      <c r="S142" s="150"/>
      <c r="T142" s="150"/>
      <c r="U142" s="150"/>
      <c r="V142" s="150"/>
      <c r="W142" s="150"/>
    </row>
    <row r="143" spans="8:23" x14ac:dyDescent="0.2">
      <c r="H143" s="95"/>
      <c r="J143" s="97"/>
      <c r="K143" s="97"/>
      <c r="L143" s="97"/>
      <c r="M143" s="97"/>
      <c r="N143" s="97"/>
      <c r="O143" s="97"/>
      <c r="P143" s="95"/>
      <c r="R143" s="150"/>
      <c r="S143" s="150"/>
      <c r="T143" s="150"/>
      <c r="U143" s="150"/>
      <c r="V143" s="150"/>
      <c r="W143" s="150"/>
    </row>
    <row r="144" spans="8:23" x14ac:dyDescent="0.2">
      <c r="H144" s="95"/>
      <c r="J144" s="97"/>
      <c r="K144" s="97"/>
      <c r="L144" s="97"/>
      <c r="M144" s="97"/>
      <c r="N144" s="97"/>
      <c r="O144" s="97"/>
      <c r="P144" s="95"/>
      <c r="R144" s="150"/>
      <c r="S144" s="150"/>
      <c r="T144" s="150"/>
      <c r="U144" s="150"/>
      <c r="V144" s="150"/>
      <c r="W144" s="150"/>
    </row>
    <row r="145" spans="8:23" x14ac:dyDescent="0.2">
      <c r="H145" s="95"/>
      <c r="J145" s="97"/>
      <c r="K145" s="97"/>
      <c r="L145" s="97"/>
      <c r="M145" s="97"/>
      <c r="N145" s="97"/>
      <c r="O145" s="97"/>
      <c r="P145" s="95"/>
      <c r="R145" s="150"/>
      <c r="S145" s="150"/>
      <c r="T145" s="150"/>
      <c r="U145" s="150"/>
      <c r="V145" s="150"/>
      <c r="W145" s="150"/>
    </row>
    <row r="146" spans="8:23" x14ac:dyDescent="0.2">
      <c r="H146" s="95"/>
      <c r="J146" s="97"/>
      <c r="K146" s="97"/>
      <c r="L146" s="97"/>
      <c r="M146" s="97"/>
      <c r="N146" s="97"/>
      <c r="O146" s="97"/>
      <c r="P146" s="95"/>
      <c r="R146" s="150"/>
      <c r="S146" s="150"/>
      <c r="T146" s="150"/>
      <c r="U146" s="150"/>
      <c r="V146" s="150"/>
      <c r="W146" s="150"/>
    </row>
    <row r="147" spans="8:23" x14ac:dyDescent="0.2">
      <c r="H147" s="95"/>
      <c r="J147" s="97"/>
      <c r="K147" s="97"/>
      <c r="L147" s="97"/>
      <c r="M147" s="97"/>
      <c r="N147" s="97"/>
      <c r="O147" s="97"/>
      <c r="P147" s="95"/>
      <c r="R147" s="150"/>
      <c r="S147" s="150"/>
      <c r="T147" s="150"/>
      <c r="U147" s="150"/>
      <c r="V147" s="150"/>
      <c r="W147" s="150"/>
    </row>
    <row r="148" spans="8:23" x14ac:dyDescent="0.2">
      <c r="H148" s="95"/>
      <c r="J148" s="97"/>
      <c r="K148" s="97"/>
      <c r="L148" s="97"/>
      <c r="M148" s="97"/>
      <c r="N148" s="97"/>
      <c r="O148" s="97"/>
      <c r="P148" s="95"/>
      <c r="R148" s="150"/>
      <c r="S148" s="150"/>
      <c r="T148" s="150"/>
      <c r="U148" s="150"/>
      <c r="V148" s="150"/>
      <c r="W148" s="150"/>
    </row>
    <row r="149" spans="8:23" x14ac:dyDescent="0.2">
      <c r="H149" s="95"/>
      <c r="J149" s="97"/>
      <c r="K149" s="97"/>
      <c r="L149" s="97"/>
      <c r="M149" s="97"/>
      <c r="N149" s="97"/>
      <c r="O149" s="97"/>
      <c r="P149" s="95"/>
      <c r="R149" s="150"/>
      <c r="S149" s="150"/>
      <c r="T149" s="150"/>
      <c r="U149" s="150"/>
      <c r="V149" s="150"/>
      <c r="W149" s="150"/>
    </row>
    <row r="150" spans="8:23" x14ac:dyDescent="0.2">
      <c r="H150" s="95"/>
      <c r="J150" s="97"/>
      <c r="K150" s="97"/>
      <c r="L150" s="97"/>
      <c r="M150" s="97"/>
      <c r="N150" s="97"/>
      <c r="O150" s="97"/>
      <c r="P150" s="95"/>
      <c r="R150" s="150"/>
      <c r="S150" s="150"/>
      <c r="T150" s="150"/>
      <c r="U150" s="150"/>
      <c r="V150" s="150"/>
      <c r="W150" s="150"/>
    </row>
    <row r="151" spans="8:23" x14ac:dyDescent="0.2">
      <c r="H151" s="95"/>
      <c r="J151" s="97"/>
      <c r="K151" s="97"/>
      <c r="L151" s="97"/>
      <c r="M151" s="97"/>
      <c r="N151" s="97"/>
      <c r="O151" s="97"/>
      <c r="P151" s="95"/>
      <c r="R151" s="150"/>
      <c r="S151" s="150"/>
      <c r="T151" s="150"/>
      <c r="U151" s="150"/>
      <c r="V151" s="150"/>
      <c r="W151" s="150"/>
    </row>
    <row r="152" spans="8:23" x14ac:dyDescent="0.2">
      <c r="H152" s="95"/>
      <c r="J152" s="97"/>
      <c r="K152" s="97"/>
      <c r="L152" s="97"/>
      <c r="M152" s="97"/>
      <c r="N152" s="97"/>
      <c r="O152" s="97"/>
      <c r="P152" s="95"/>
      <c r="R152" s="150"/>
      <c r="S152" s="150"/>
      <c r="T152" s="150"/>
      <c r="U152" s="150"/>
      <c r="V152" s="150"/>
      <c r="W152" s="150"/>
    </row>
    <row r="153" spans="8:23" x14ac:dyDescent="0.2">
      <c r="H153" s="95"/>
      <c r="J153" s="97"/>
      <c r="K153" s="97"/>
      <c r="L153" s="97"/>
      <c r="M153" s="97"/>
      <c r="N153" s="97"/>
      <c r="O153" s="97"/>
      <c r="P153" s="95"/>
      <c r="R153" s="150"/>
      <c r="S153" s="150"/>
      <c r="T153" s="150"/>
      <c r="U153" s="150"/>
      <c r="V153" s="150"/>
      <c r="W153" s="150"/>
    </row>
    <row r="154" spans="8:23" x14ac:dyDescent="0.2">
      <c r="H154" s="95"/>
      <c r="J154" s="97"/>
      <c r="K154" s="97"/>
      <c r="L154" s="97"/>
      <c r="M154" s="97"/>
      <c r="N154" s="97"/>
      <c r="O154" s="97"/>
      <c r="P154" s="95"/>
      <c r="R154" s="150"/>
      <c r="S154" s="150"/>
      <c r="T154" s="150"/>
      <c r="U154" s="150"/>
      <c r="V154" s="150"/>
      <c r="W154" s="150"/>
    </row>
    <row r="155" spans="8:23" x14ac:dyDescent="0.2">
      <c r="H155" s="95"/>
      <c r="J155" s="97"/>
      <c r="K155" s="97"/>
      <c r="L155" s="97"/>
      <c r="M155" s="97"/>
      <c r="N155" s="97"/>
      <c r="O155" s="97"/>
      <c r="P155" s="95"/>
      <c r="R155" s="150"/>
      <c r="S155" s="150"/>
      <c r="T155" s="150"/>
      <c r="U155" s="150"/>
      <c r="V155" s="150"/>
      <c r="W155" s="150"/>
    </row>
    <row r="156" spans="8:23" x14ac:dyDescent="0.2">
      <c r="H156" s="95"/>
      <c r="J156" s="97"/>
      <c r="K156" s="97"/>
      <c r="L156" s="97"/>
      <c r="M156" s="97"/>
      <c r="N156" s="97"/>
      <c r="O156" s="97"/>
      <c r="P156" s="95"/>
      <c r="R156" s="150"/>
      <c r="S156" s="150"/>
      <c r="T156" s="150"/>
      <c r="U156" s="150"/>
      <c r="V156" s="150"/>
      <c r="W156" s="150"/>
    </row>
    <row r="157" spans="8:23" x14ac:dyDescent="0.2">
      <c r="H157" s="95"/>
      <c r="J157" s="97"/>
      <c r="K157" s="97"/>
      <c r="L157" s="97"/>
      <c r="M157" s="97"/>
      <c r="N157" s="97"/>
      <c r="O157" s="97"/>
      <c r="P157" s="95"/>
      <c r="R157" s="150"/>
      <c r="S157" s="150"/>
      <c r="T157" s="150"/>
      <c r="U157" s="150"/>
      <c r="V157" s="150"/>
      <c r="W157" s="150"/>
    </row>
    <row r="158" spans="8:23" x14ac:dyDescent="0.2">
      <c r="H158" s="95"/>
      <c r="J158" s="97"/>
      <c r="K158" s="97"/>
      <c r="L158" s="97"/>
      <c r="M158" s="97"/>
      <c r="N158" s="97"/>
      <c r="O158" s="97"/>
      <c r="P158" s="95"/>
      <c r="R158" s="150"/>
      <c r="S158" s="150"/>
      <c r="T158" s="150"/>
      <c r="U158" s="150"/>
      <c r="V158" s="150"/>
      <c r="W158" s="150"/>
    </row>
    <row r="159" spans="8:23" x14ac:dyDescent="0.2">
      <c r="H159" s="95"/>
      <c r="J159" s="97"/>
      <c r="K159" s="97"/>
      <c r="L159" s="97"/>
      <c r="M159" s="97"/>
      <c r="N159" s="97"/>
      <c r="O159" s="97"/>
      <c r="P159" s="95"/>
      <c r="R159" s="150"/>
      <c r="S159" s="150"/>
      <c r="T159" s="150"/>
      <c r="U159" s="150"/>
      <c r="V159" s="150"/>
      <c r="W159" s="150"/>
    </row>
    <row r="160" spans="8:23" x14ac:dyDescent="0.2">
      <c r="H160" s="95"/>
      <c r="J160" s="97"/>
      <c r="K160" s="97"/>
      <c r="L160" s="97"/>
      <c r="M160" s="97"/>
      <c r="N160" s="97"/>
      <c r="O160" s="97"/>
      <c r="P160" s="95"/>
      <c r="R160" s="150"/>
      <c r="S160" s="150"/>
      <c r="T160" s="150"/>
      <c r="U160" s="150"/>
      <c r="V160" s="150"/>
      <c r="W160" s="150"/>
    </row>
    <row r="161" spans="8:23" x14ac:dyDescent="0.2">
      <c r="H161" s="95"/>
      <c r="J161" s="97"/>
      <c r="K161" s="97"/>
      <c r="L161" s="97"/>
      <c r="M161" s="97"/>
      <c r="N161" s="97"/>
      <c r="O161" s="97"/>
      <c r="P161" s="95"/>
      <c r="R161" s="150"/>
      <c r="S161" s="150"/>
      <c r="T161" s="150"/>
      <c r="U161" s="150"/>
      <c r="V161" s="150"/>
      <c r="W161" s="150"/>
    </row>
    <row r="162" spans="8:23" x14ac:dyDescent="0.2">
      <c r="H162" s="95"/>
      <c r="J162" s="97"/>
      <c r="K162" s="97"/>
      <c r="L162" s="97"/>
      <c r="M162" s="97"/>
      <c r="N162" s="97"/>
      <c r="O162" s="97"/>
      <c r="P162" s="95"/>
      <c r="R162" s="150"/>
      <c r="S162" s="150"/>
      <c r="T162" s="150"/>
      <c r="U162" s="150"/>
      <c r="V162" s="150"/>
      <c r="W162" s="150"/>
    </row>
    <row r="163" spans="8:23" x14ac:dyDescent="0.2">
      <c r="H163" s="95"/>
      <c r="J163" s="97"/>
      <c r="K163" s="97"/>
      <c r="L163" s="97"/>
      <c r="M163" s="97"/>
      <c r="N163" s="97"/>
      <c r="O163" s="97"/>
      <c r="P163" s="95"/>
      <c r="R163" s="150"/>
      <c r="S163" s="150"/>
      <c r="T163" s="150"/>
      <c r="U163" s="150"/>
      <c r="V163" s="150"/>
      <c r="W163" s="150"/>
    </row>
    <row r="164" spans="8:23" x14ac:dyDescent="0.2">
      <c r="H164" s="95"/>
      <c r="J164" s="97"/>
      <c r="K164" s="97"/>
      <c r="L164" s="97"/>
      <c r="M164" s="97"/>
      <c r="N164" s="97"/>
      <c r="O164" s="97"/>
      <c r="P164" s="95"/>
      <c r="R164" s="150"/>
      <c r="S164" s="150"/>
      <c r="T164" s="150"/>
      <c r="U164" s="150"/>
      <c r="V164" s="150"/>
      <c r="W164" s="150"/>
    </row>
    <row r="165" spans="8:23" x14ac:dyDescent="0.2">
      <c r="H165" s="95"/>
      <c r="J165" s="97"/>
      <c r="K165" s="97"/>
      <c r="L165" s="97"/>
      <c r="M165" s="97"/>
      <c r="N165" s="97"/>
      <c r="O165" s="97"/>
      <c r="P165" s="95"/>
      <c r="R165" s="150"/>
      <c r="S165" s="150"/>
      <c r="T165" s="150"/>
      <c r="U165" s="150"/>
      <c r="V165" s="150"/>
      <c r="W165" s="150"/>
    </row>
    <row r="166" spans="8:23" x14ac:dyDescent="0.2">
      <c r="H166" s="95"/>
      <c r="J166" s="97"/>
      <c r="K166" s="97"/>
      <c r="L166" s="97"/>
      <c r="M166" s="97"/>
      <c r="N166" s="97"/>
      <c r="O166" s="97"/>
      <c r="P166" s="95"/>
      <c r="R166" s="150"/>
      <c r="S166" s="150"/>
      <c r="T166" s="150"/>
      <c r="U166" s="150"/>
      <c r="V166" s="150"/>
      <c r="W166" s="150"/>
    </row>
    <row r="167" spans="8:23" x14ac:dyDescent="0.2">
      <c r="H167" s="95"/>
      <c r="J167" s="97"/>
      <c r="K167" s="97"/>
      <c r="L167" s="97"/>
      <c r="M167" s="97"/>
      <c r="N167" s="97"/>
      <c r="O167" s="97"/>
      <c r="P167" s="95"/>
      <c r="R167" s="150"/>
      <c r="S167" s="150"/>
      <c r="T167" s="150"/>
      <c r="U167" s="150"/>
      <c r="V167" s="150"/>
      <c r="W167" s="150"/>
    </row>
    <row r="168" spans="8:23" x14ac:dyDescent="0.2">
      <c r="H168" s="95"/>
      <c r="J168" s="97"/>
      <c r="K168" s="97"/>
      <c r="L168" s="97"/>
      <c r="M168" s="97"/>
      <c r="N168" s="97"/>
      <c r="O168" s="97"/>
      <c r="P168" s="95"/>
      <c r="R168" s="150"/>
      <c r="S168" s="150"/>
      <c r="T168" s="150"/>
      <c r="U168" s="150"/>
      <c r="V168" s="150"/>
      <c r="W168" s="150"/>
    </row>
    <row r="169" spans="8:23" x14ac:dyDescent="0.2">
      <c r="H169" s="95"/>
      <c r="J169" s="97"/>
      <c r="K169" s="97"/>
      <c r="L169" s="97"/>
      <c r="M169" s="97"/>
      <c r="N169" s="97"/>
      <c r="O169" s="97"/>
      <c r="P169" s="95"/>
      <c r="R169" s="150"/>
      <c r="S169" s="150"/>
      <c r="T169" s="150"/>
      <c r="U169" s="150"/>
      <c r="V169" s="150"/>
      <c r="W169" s="150"/>
    </row>
    <row r="170" spans="8:23" x14ac:dyDescent="0.2">
      <c r="H170" s="95"/>
      <c r="J170" s="97"/>
      <c r="K170" s="97"/>
      <c r="L170" s="97"/>
      <c r="M170" s="97"/>
      <c r="N170" s="97"/>
      <c r="O170" s="97"/>
      <c r="P170" s="95"/>
      <c r="R170" s="150"/>
      <c r="S170" s="150"/>
      <c r="T170" s="150"/>
      <c r="U170" s="150"/>
      <c r="V170" s="150"/>
      <c r="W170" s="150"/>
    </row>
    <row r="171" spans="8:23" x14ac:dyDescent="0.2">
      <c r="H171" s="95"/>
      <c r="J171" s="97"/>
      <c r="K171" s="97"/>
      <c r="L171" s="97"/>
      <c r="M171" s="97"/>
      <c r="N171" s="97"/>
      <c r="O171" s="97"/>
      <c r="P171" s="95"/>
      <c r="R171" s="150"/>
      <c r="S171" s="150"/>
      <c r="T171" s="150"/>
      <c r="U171" s="150"/>
      <c r="V171" s="150"/>
      <c r="W171" s="150"/>
    </row>
    <row r="172" spans="8:23" x14ac:dyDescent="0.2">
      <c r="H172" s="95"/>
      <c r="J172" s="97"/>
      <c r="K172" s="97"/>
      <c r="L172" s="97"/>
      <c r="M172" s="97"/>
      <c r="N172" s="97"/>
      <c r="O172" s="97"/>
      <c r="P172" s="95"/>
      <c r="R172" s="150"/>
      <c r="S172" s="150"/>
      <c r="T172" s="150"/>
      <c r="U172" s="150"/>
      <c r="V172" s="150"/>
      <c r="W172" s="150"/>
    </row>
    <row r="173" spans="8:23" x14ac:dyDescent="0.2">
      <c r="H173" s="95"/>
      <c r="J173" s="97"/>
      <c r="K173" s="97"/>
      <c r="L173" s="97"/>
      <c r="M173" s="97"/>
      <c r="N173" s="97"/>
      <c r="O173" s="97"/>
      <c r="P173" s="95"/>
      <c r="R173" s="150"/>
      <c r="S173" s="150"/>
      <c r="T173" s="150"/>
      <c r="U173" s="150"/>
      <c r="V173" s="150"/>
      <c r="W173" s="150"/>
    </row>
    <row r="174" spans="8:23" x14ac:dyDescent="0.2">
      <c r="H174" s="95"/>
      <c r="J174" s="97"/>
      <c r="K174" s="97"/>
      <c r="L174" s="97"/>
      <c r="M174" s="97"/>
      <c r="N174" s="97"/>
      <c r="O174" s="97"/>
      <c r="P174" s="95"/>
      <c r="R174" s="150"/>
      <c r="S174" s="150"/>
      <c r="T174" s="150"/>
      <c r="U174" s="150"/>
      <c r="V174" s="150"/>
      <c r="W174" s="150"/>
    </row>
    <row r="175" spans="8:23" x14ac:dyDescent="0.2">
      <c r="H175" s="95"/>
      <c r="J175" s="97"/>
      <c r="K175" s="97"/>
      <c r="L175" s="97"/>
      <c r="M175" s="97"/>
      <c r="N175" s="97"/>
      <c r="O175" s="97"/>
      <c r="P175" s="95"/>
      <c r="R175" s="150"/>
      <c r="S175" s="150"/>
      <c r="T175" s="150"/>
      <c r="U175" s="150"/>
      <c r="V175" s="150"/>
      <c r="W175" s="150"/>
    </row>
    <row r="176" spans="8:23" x14ac:dyDescent="0.2">
      <c r="H176" s="95"/>
      <c r="J176" s="97"/>
      <c r="K176" s="97"/>
      <c r="L176" s="97"/>
      <c r="M176" s="97"/>
      <c r="N176" s="97"/>
      <c r="O176" s="97"/>
      <c r="P176" s="95"/>
      <c r="R176" s="150"/>
      <c r="S176" s="150"/>
      <c r="T176" s="150"/>
      <c r="U176" s="150"/>
      <c r="V176" s="150"/>
      <c r="W176" s="150"/>
    </row>
    <row r="177" spans="8:23" x14ac:dyDescent="0.2">
      <c r="H177" s="95"/>
      <c r="J177" s="97"/>
      <c r="K177" s="97"/>
      <c r="L177" s="97"/>
      <c r="M177" s="97"/>
      <c r="N177" s="97"/>
      <c r="O177" s="97"/>
      <c r="P177" s="95"/>
      <c r="R177" s="150"/>
      <c r="S177" s="150"/>
      <c r="T177" s="150"/>
      <c r="U177" s="150"/>
      <c r="V177" s="150"/>
      <c r="W177" s="150"/>
    </row>
    <row r="178" spans="8:23" x14ac:dyDescent="0.2">
      <c r="H178" s="95"/>
      <c r="J178" s="97"/>
      <c r="K178" s="97"/>
      <c r="L178" s="97"/>
      <c r="M178" s="97"/>
      <c r="N178" s="97"/>
      <c r="O178" s="97"/>
      <c r="P178" s="95"/>
      <c r="R178" s="150"/>
      <c r="S178" s="150"/>
      <c r="T178" s="150"/>
      <c r="U178" s="150"/>
      <c r="V178" s="150"/>
      <c r="W178" s="150"/>
    </row>
    <row r="179" spans="8:23" x14ac:dyDescent="0.2">
      <c r="H179" s="95"/>
      <c r="J179" s="97"/>
      <c r="K179" s="97"/>
      <c r="L179" s="97"/>
      <c r="M179" s="97"/>
      <c r="N179" s="97"/>
      <c r="O179" s="97"/>
      <c r="P179" s="95"/>
      <c r="R179" s="150"/>
      <c r="S179" s="150"/>
      <c r="T179" s="150"/>
      <c r="U179" s="150"/>
      <c r="V179" s="150"/>
      <c r="W179" s="150"/>
    </row>
    <row r="180" spans="8:23" x14ac:dyDescent="0.2">
      <c r="H180" s="95"/>
      <c r="J180" s="97"/>
      <c r="K180" s="97"/>
      <c r="L180" s="97"/>
      <c r="M180" s="97"/>
      <c r="N180" s="97"/>
      <c r="O180" s="97"/>
      <c r="P180" s="95"/>
      <c r="R180" s="150"/>
      <c r="S180" s="150"/>
      <c r="T180" s="150"/>
      <c r="U180" s="150"/>
      <c r="V180" s="150"/>
      <c r="W180" s="150"/>
    </row>
    <row r="181" spans="8:23" x14ac:dyDescent="0.2">
      <c r="H181" s="95"/>
      <c r="J181" s="97"/>
      <c r="K181" s="97"/>
      <c r="L181" s="97"/>
      <c r="M181" s="97"/>
      <c r="N181" s="97"/>
      <c r="O181" s="97"/>
      <c r="P181" s="95"/>
      <c r="R181" s="150"/>
      <c r="S181" s="150"/>
      <c r="T181" s="150"/>
      <c r="U181" s="150"/>
      <c r="V181" s="150"/>
      <c r="W181" s="150"/>
    </row>
    <row r="182" spans="8:23" x14ac:dyDescent="0.2">
      <c r="H182" s="95"/>
      <c r="J182" s="97"/>
      <c r="K182" s="97"/>
      <c r="L182" s="97"/>
      <c r="M182" s="97"/>
      <c r="N182" s="97"/>
      <c r="O182" s="97"/>
      <c r="P182" s="95"/>
      <c r="R182" s="150"/>
      <c r="S182" s="150"/>
      <c r="T182" s="150"/>
      <c r="U182" s="150"/>
      <c r="V182" s="150"/>
      <c r="W182" s="150"/>
    </row>
    <row r="183" spans="8:23" x14ac:dyDescent="0.2">
      <c r="H183" s="95"/>
      <c r="J183" s="97"/>
      <c r="K183" s="97"/>
      <c r="L183" s="97"/>
      <c r="M183" s="97"/>
      <c r="N183" s="97"/>
      <c r="O183" s="97"/>
      <c r="P183" s="95"/>
      <c r="R183" s="150"/>
      <c r="S183" s="150"/>
      <c r="T183" s="150"/>
      <c r="U183" s="150"/>
      <c r="V183" s="150"/>
      <c r="W183" s="150"/>
    </row>
    <row r="184" spans="8:23" x14ac:dyDescent="0.2">
      <c r="H184" s="95"/>
      <c r="J184" s="97"/>
      <c r="K184" s="97"/>
      <c r="L184" s="97"/>
      <c r="M184" s="97"/>
      <c r="N184" s="97"/>
      <c r="O184" s="97"/>
      <c r="P184" s="95"/>
      <c r="R184" s="150"/>
      <c r="S184" s="150"/>
      <c r="T184" s="150"/>
      <c r="U184" s="150"/>
      <c r="V184" s="150"/>
      <c r="W184" s="150"/>
    </row>
    <row r="185" spans="8:23" x14ac:dyDescent="0.2">
      <c r="H185" s="95"/>
      <c r="J185" s="97"/>
      <c r="K185" s="97"/>
      <c r="L185" s="97"/>
      <c r="M185" s="97"/>
      <c r="N185" s="97"/>
      <c r="O185" s="97"/>
      <c r="P185" s="95"/>
      <c r="R185" s="150"/>
      <c r="S185" s="150"/>
      <c r="T185" s="150"/>
      <c r="U185" s="150"/>
      <c r="V185" s="150"/>
      <c r="W185" s="150"/>
    </row>
    <row r="186" spans="8:23" x14ac:dyDescent="0.2">
      <c r="H186" s="95"/>
      <c r="J186" s="97"/>
      <c r="K186" s="97"/>
      <c r="L186" s="97"/>
      <c r="M186" s="97"/>
      <c r="N186" s="97"/>
      <c r="O186" s="97"/>
      <c r="P186" s="95"/>
      <c r="R186" s="150"/>
      <c r="S186" s="150"/>
      <c r="T186" s="150"/>
      <c r="U186" s="150"/>
      <c r="V186" s="150"/>
      <c r="W186" s="150"/>
    </row>
    <row r="187" spans="8:23" x14ac:dyDescent="0.2">
      <c r="H187" s="95"/>
      <c r="J187" s="97"/>
      <c r="K187" s="97"/>
      <c r="L187" s="97"/>
      <c r="M187" s="97"/>
      <c r="N187" s="97"/>
      <c r="O187" s="97"/>
      <c r="P187" s="95"/>
      <c r="R187" s="150"/>
      <c r="S187" s="150"/>
      <c r="T187" s="150"/>
      <c r="U187" s="150"/>
      <c r="V187" s="150"/>
      <c r="W187" s="150"/>
    </row>
    <row r="188" spans="8:23" x14ac:dyDescent="0.2">
      <c r="H188" s="95"/>
      <c r="J188" s="97"/>
      <c r="K188" s="97"/>
      <c r="L188" s="97"/>
      <c r="M188" s="97"/>
      <c r="N188" s="97"/>
      <c r="O188" s="97"/>
      <c r="P188" s="95"/>
      <c r="R188" s="150"/>
      <c r="S188" s="150"/>
      <c r="T188" s="150"/>
      <c r="U188" s="150"/>
      <c r="V188" s="150"/>
      <c r="W188" s="150"/>
    </row>
    <row r="189" spans="8:23" x14ac:dyDescent="0.2">
      <c r="H189" s="95"/>
      <c r="J189" s="97"/>
      <c r="K189" s="97"/>
      <c r="L189" s="97"/>
      <c r="M189" s="97"/>
      <c r="N189" s="97"/>
      <c r="O189" s="97"/>
      <c r="P189" s="95"/>
      <c r="R189" s="150"/>
      <c r="S189" s="150"/>
      <c r="T189" s="150"/>
      <c r="U189" s="150"/>
      <c r="V189" s="150"/>
      <c r="W189" s="150"/>
    </row>
    <row r="190" spans="8:23" x14ac:dyDescent="0.2">
      <c r="H190" s="95"/>
      <c r="J190" s="97"/>
      <c r="K190" s="97"/>
      <c r="L190" s="97"/>
      <c r="M190" s="97"/>
      <c r="N190" s="97"/>
      <c r="O190" s="97"/>
      <c r="P190" s="95"/>
      <c r="R190" s="150"/>
      <c r="S190" s="150"/>
      <c r="T190" s="150"/>
      <c r="U190" s="150"/>
      <c r="V190" s="150"/>
      <c r="W190" s="150"/>
    </row>
    <row r="191" spans="8:23" x14ac:dyDescent="0.2">
      <c r="H191" s="95"/>
      <c r="J191" s="97"/>
      <c r="K191" s="97"/>
      <c r="L191" s="97"/>
      <c r="M191" s="97"/>
      <c r="N191" s="97"/>
      <c r="O191" s="97"/>
      <c r="P191" s="95"/>
      <c r="R191" s="150"/>
      <c r="S191" s="150"/>
      <c r="T191" s="150"/>
      <c r="U191" s="150"/>
      <c r="V191" s="150"/>
      <c r="W191" s="150"/>
    </row>
    <row r="192" spans="8:23" x14ac:dyDescent="0.2">
      <c r="H192" s="95"/>
      <c r="J192" s="97"/>
      <c r="K192" s="97"/>
      <c r="L192" s="97"/>
      <c r="M192" s="97"/>
      <c r="N192" s="97"/>
      <c r="O192" s="97"/>
      <c r="P192" s="95"/>
      <c r="R192" s="150"/>
      <c r="S192" s="150"/>
      <c r="T192" s="150"/>
      <c r="U192" s="150"/>
      <c r="V192" s="150"/>
      <c r="W192" s="150"/>
    </row>
    <row r="193" spans="8:23" x14ac:dyDescent="0.2">
      <c r="H193" s="95"/>
      <c r="J193" s="97"/>
      <c r="K193" s="97"/>
      <c r="L193" s="97"/>
      <c r="M193" s="97"/>
      <c r="N193" s="97"/>
      <c r="O193" s="97"/>
      <c r="P193" s="95"/>
      <c r="R193" s="150"/>
      <c r="S193" s="150"/>
      <c r="T193" s="150"/>
      <c r="U193" s="150"/>
      <c r="V193" s="150"/>
      <c r="W193" s="150"/>
    </row>
    <row r="194" spans="8:23" x14ac:dyDescent="0.2">
      <c r="H194" s="95"/>
      <c r="J194" s="97"/>
      <c r="K194" s="97"/>
      <c r="L194" s="97"/>
      <c r="M194" s="97"/>
      <c r="N194" s="97"/>
      <c r="O194" s="97"/>
      <c r="P194" s="95"/>
      <c r="R194" s="150"/>
      <c r="S194" s="150"/>
      <c r="T194" s="150"/>
      <c r="U194" s="150"/>
      <c r="V194" s="150"/>
      <c r="W194" s="150"/>
    </row>
    <row r="195" spans="8:23" x14ac:dyDescent="0.2">
      <c r="H195" s="95"/>
      <c r="J195" s="97"/>
      <c r="K195" s="97"/>
      <c r="L195" s="97"/>
      <c r="M195" s="97"/>
      <c r="N195" s="97"/>
      <c r="O195" s="97"/>
      <c r="P195" s="95"/>
      <c r="R195" s="150"/>
      <c r="S195" s="150"/>
      <c r="T195" s="150"/>
      <c r="U195" s="150"/>
      <c r="V195" s="150"/>
      <c r="W195" s="150"/>
    </row>
    <row r="196" spans="8:23" x14ac:dyDescent="0.2">
      <c r="H196" s="95"/>
      <c r="J196" s="97"/>
      <c r="K196" s="97"/>
      <c r="L196" s="97"/>
      <c r="M196" s="97"/>
      <c r="N196" s="97"/>
      <c r="O196" s="97"/>
      <c r="P196" s="95"/>
      <c r="R196" s="150"/>
      <c r="S196" s="150"/>
      <c r="T196" s="150"/>
      <c r="U196" s="150"/>
      <c r="V196" s="150"/>
      <c r="W196" s="150"/>
    </row>
    <row r="197" spans="8:23" x14ac:dyDescent="0.2">
      <c r="H197" s="95"/>
      <c r="J197" s="97"/>
      <c r="K197" s="97"/>
      <c r="L197" s="97"/>
      <c r="M197" s="97"/>
      <c r="N197" s="97"/>
      <c r="O197" s="97"/>
      <c r="P197" s="95"/>
      <c r="R197" s="150"/>
      <c r="S197" s="150"/>
      <c r="T197" s="150"/>
      <c r="U197" s="150"/>
      <c r="V197" s="150"/>
      <c r="W197" s="150"/>
    </row>
    <row r="198" spans="8:23" x14ac:dyDescent="0.2">
      <c r="H198" s="95"/>
      <c r="J198" s="97"/>
      <c r="K198" s="97"/>
      <c r="L198" s="97"/>
      <c r="M198" s="97"/>
      <c r="N198" s="97"/>
      <c r="O198" s="97"/>
      <c r="P198" s="95"/>
      <c r="R198" s="150"/>
      <c r="S198" s="150"/>
      <c r="T198" s="150"/>
      <c r="U198" s="150"/>
      <c r="V198" s="150"/>
      <c r="W198" s="150"/>
    </row>
    <row r="199" spans="8:23" x14ac:dyDescent="0.2">
      <c r="H199" s="95"/>
      <c r="J199" s="97"/>
      <c r="K199" s="97"/>
      <c r="L199" s="97"/>
      <c r="M199" s="97"/>
      <c r="N199" s="97"/>
      <c r="O199" s="97"/>
      <c r="P199" s="95"/>
      <c r="R199" s="150"/>
      <c r="S199" s="150"/>
      <c r="T199" s="150"/>
      <c r="U199" s="150"/>
      <c r="V199" s="150"/>
      <c r="W199" s="150"/>
    </row>
    <row r="200" spans="8:23" x14ac:dyDescent="0.2">
      <c r="H200" s="95"/>
      <c r="J200" s="97"/>
      <c r="K200" s="97"/>
      <c r="L200" s="97"/>
      <c r="M200" s="97"/>
      <c r="N200" s="97"/>
      <c r="O200" s="97"/>
      <c r="P200" s="95"/>
      <c r="R200" s="150"/>
      <c r="S200" s="150"/>
      <c r="T200" s="150"/>
      <c r="U200" s="150"/>
      <c r="V200" s="150"/>
      <c r="W200" s="150"/>
    </row>
    <row r="201" spans="8:23" x14ac:dyDescent="0.2">
      <c r="H201" s="95"/>
      <c r="J201" s="97"/>
      <c r="K201" s="97"/>
      <c r="L201" s="97"/>
      <c r="M201" s="97"/>
      <c r="N201" s="97"/>
      <c r="O201" s="97"/>
      <c r="P201" s="95"/>
      <c r="R201" s="150"/>
      <c r="S201" s="150"/>
      <c r="T201" s="150"/>
      <c r="U201" s="150"/>
      <c r="V201" s="150"/>
      <c r="W201" s="150"/>
    </row>
    <row r="202" spans="8:23" x14ac:dyDescent="0.2">
      <c r="H202" s="95"/>
      <c r="J202" s="97"/>
      <c r="K202" s="97"/>
      <c r="L202" s="97"/>
      <c r="M202" s="97"/>
      <c r="N202" s="97"/>
      <c r="O202" s="97"/>
      <c r="P202" s="95"/>
      <c r="R202" s="150"/>
      <c r="S202" s="150"/>
      <c r="T202" s="150"/>
      <c r="U202" s="150"/>
      <c r="V202" s="150"/>
      <c r="W202" s="150"/>
    </row>
    <row r="203" spans="8:23" x14ac:dyDescent="0.2">
      <c r="H203" s="95"/>
      <c r="J203" s="97"/>
      <c r="K203" s="97"/>
      <c r="L203" s="97"/>
      <c r="M203" s="97"/>
      <c r="N203" s="97"/>
      <c r="O203" s="97"/>
      <c r="P203" s="95"/>
      <c r="R203" s="150"/>
      <c r="S203" s="150"/>
      <c r="T203" s="150"/>
      <c r="U203" s="150"/>
      <c r="V203" s="150"/>
      <c r="W203" s="150"/>
    </row>
    <row r="204" spans="8:23" x14ac:dyDescent="0.2">
      <c r="H204" s="95"/>
      <c r="J204" s="97"/>
      <c r="K204" s="97"/>
      <c r="L204" s="97"/>
      <c r="M204" s="97"/>
      <c r="N204" s="97"/>
      <c r="O204" s="97"/>
      <c r="P204" s="95"/>
      <c r="R204" s="150"/>
      <c r="S204" s="150"/>
      <c r="T204" s="150"/>
      <c r="U204" s="150"/>
      <c r="V204" s="150"/>
      <c r="W204" s="150"/>
    </row>
    <row r="205" spans="8:23" x14ac:dyDescent="0.2">
      <c r="H205" s="95"/>
      <c r="J205" s="97"/>
      <c r="K205" s="97"/>
      <c r="L205" s="97"/>
      <c r="M205" s="97"/>
      <c r="N205" s="97"/>
      <c r="O205" s="97"/>
      <c r="P205" s="95"/>
      <c r="R205" s="150"/>
      <c r="S205" s="150"/>
      <c r="T205" s="150"/>
      <c r="U205" s="150"/>
      <c r="V205" s="150"/>
      <c r="W205" s="150"/>
    </row>
    <row r="206" spans="8:23" x14ac:dyDescent="0.2">
      <c r="H206" s="95"/>
      <c r="J206" s="97"/>
      <c r="K206" s="97"/>
      <c r="L206" s="97"/>
      <c r="M206" s="97"/>
      <c r="N206" s="97"/>
      <c r="O206" s="97"/>
      <c r="P206" s="95"/>
      <c r="R206" s="150"/>
      <c r="S206" s="150"/>
      <c r="T206" s="150"/>
      <c r="U206" s="150"/>
      <c r="V206" s="150"/>
      <c r="W206" s="150"/>
    </row>
    <row r="207" spans="8:23" x14ac:dyDescent="0.2">
      <c r="H207" s="95"/>
      <c r="J207" s="97"/>
      <c r="K207" s="97"/>
      <c r="L207" s="97"/>
      <c r="M207" s="97"/>
      <c r="N207" s="97"/>
      <c r="O207" s="97"/>
      <c r="P207" s="95"/>
      <c r="R207" s="150"/>
      <c r="S207" s="150"/>
      <c r="T207" s="150"/>
      <c r="U207" s="150"/>
      <c r="V207" s="150"/>
      <c r="W207" s="150"/>
    </row>
    <row r="208" spans="8:23" x14ac:dyDescent="0.2">
      <c r="H208" s="95"/>
      <c r="J208" s="97"/>
      <c r="K208" s="97"/>
      <c r="L208" s="97"/>
      <c r="M208" s="97"/>
      <c r="N208" s="97"/>
      <c r="O208" s="97"/>
      <c r="P208" s="95"/>
      <c r="R208" s="150"/>
      <c r="S208" s="150"/>
      <c r="T208" s="150"/>
      <c r="U208" s="150"/>
      <c r="V208" s="150"/>
      <c r="W208" s="150"/>
    </row>
    <row r="209" spans="8:23" x14ac:dyDescent="0.2">
      <c r="H209" s="95"/>
      <c r="J209" s="97"/>
      <c r="K209" s="97"/>
      <c r="L209" s="97"/>
      <c r="M209" s="97"/>
      <c r="N209" s="97"/>
      <c r="O209" s="97"/>
      <c r="P209" s="95"/>
      <c r="R209" s="150"/>
      <c r="S209" s="150"/>
      <c r="T209" s="150"/>
      <c r="U209" s="150"/>
      <c r="V209" s="150"/>
      <c r="W209" s="150"/>
    </row>
    <row r="210" spans="8:23" x14ac:dyDescent="0.2">
      <c r="H210" s="95"/>
      <c r="J210" s="97"/>
      <c r="K210" s="97"/>
      <c r="L210" s="97"/>
      <c r="M210" s="97"/>
      <c r="N210" s="97"/>
      <c r="O210" s="97"/>
      <c r="P210" s="95"/>
      <c r="R210" s="150"/>
      <c r="S210" s="150"/>
      <c r="T210" s="150"/>
      <c r="U210" s="150"/>
      <c r="V210" s="150"/>
      <c r="W210" s="150"/>
    </row>
    <row r="211" spans="8:23" x14ac:dyDescent="0.2">
      <c r="H211" s="95"/>
      <c r="J211" s="97"/>
      <c r="K211" s="97"/>
      <c r="L211" s="97"/>
      <c r="M211" s="97"/>
      <c r="N211" s="97"/>
      <c r="O211" s="97"/>
      <c r="P211" s="95"/>
      <c r="R211" s="150"/>
      <c r="S211" s="150"/>
      <c r="T211" s="150"/>
      <c r="U211" s="150"/>
      <c r="V211" s="150"/>
      <c r="W211" s="150"/>
    </row>
    <row r="212" spans="8:23" x14ac:dyDescent="0.2">
      <c r="H212" s="95"/>
      <c r="J212" s="97"/>
      <c r="K212" s="97"/>
      <c r="L212" s="97"/>
      <c r="M212" s="97"/>
      <c r="N212" s="97"/>
      <c r="O212" s="97"/>
      <c r="P212" s="95"/>
      <c r="R212" s="150"/>
      <c r="S212" s="150"/>
      <c r="T212" s="150"/>
      <c r="U212" s="150"/>
      <c r="V212" s="150"/>
      <c r="W212" s="150"/>
    </row>
    <row r="213" spans="8:23" x14ac:dyDescent="0.2">
      <c r="H213" s="95"/>
      <c r="J213" s="97"/>
      <c r="K213" s="97"/>
      <c r="L213" s="97"/>
      <c r="M213" s="97"/>
      <c r="N213" s="97"/>
      <c r="O213" s="97"/>
      <c r="P213" s="95"/>
      <c r="R213" s="150"/>
      <c r="S213" s="150"/>
      <c r="T213" s="150"/>
      <c r="U213" s="150"/>
      <c r="V213" s="150"/>
      <c r="W213" s="150"/>
    </row>
    <row r="214" spans="8:23" x14ac:dyDescent="0.2">
      <c r="H214" s="95"/>
      <c r="J214" s="97"/>
      <c r="K214" s="97"/>
      <c r="L214" s="97"/>
      <c r="M214" s="97"/>
      <c r="N214" s="97"/>
      <c r="O214" s="97"/>
      <c r="P214" s="95"/>
      <c r="R214" s="150"/>
      <c r="S214" s="150"/>
      <c r="T214" s="150"/>
      <c r="U214" s="150"/>
      <c r="V214" s="150"/>
      <c r="W214" s="150"/>
    </row>
    <row r="215" spans="8:23" x14ac:dyDescent="0.2">
      <c r="H215" s="95"/>
      <c r="J215" s="97"/>
      <c r="K215" s="97"/>
      <c r="L215" s="97"/>
      <c r="M215" s="97"/>
      <c r="N215" s="97"/>
      <c r="O215" s="97"/>
      <c r="P215" s="95"/>
      <c r="R215" s="150"/>
      <c r="S215" s="150"/>
      <c r="T215" s="150"/>
      <c r="U215" s="150"/>
      <c r="V215" s="150"/>
      <c r="W215" s="150"/>
    </row>
    <row r="216" spans="8:23" x14ac:dyDescent="0.2">
      <c r="H216" s="95"/>
      <c r="J216" s="97"/>
      <c r="K216" s="97"/>
      <c r="L216" s="97"/>
      <c r="M216" s="97"/>
      <c r="N216" s="97"/>
      <c r="O216" s="97"/>
      <c r="P216" s="95"/>
      <c r="R216" s="150"/>
      <c r="S216" s="150"/>
      <c r="T216" s="150"/>
      <c r="U216" s="150"/>
      <c r="V216" s="150"/>
      <c r="W216" s="150"/>
    </row>
    <row r="217" spans="8:23" x14ac:dyDescent="0.2">
      <c r="H217" s="95"/>
      <c r="J217" s="97"/>
      <c r="K217" s="97"/>
      <c r="L217" s="97"/>
      <c r="M217" s="97"/>
      <c r="N217" s="97"/>
      <c r="O217" s="97"/>
      <c r="P217" s="95"/>
      <c r="R217" s="150"/>
      <c r="S217" s="150"/>
      <c r="T217" s="150"/>
      <c r="U217" s="150"/>
      <c r="V217" s="150"/>
      <c r="W217" s="150"/>
    </row>
    <row r="218" spans="8:23" x14ac:dyDescent="0.2">
      <c r="H218" s="95"/>
      <c r="J218" s="97"/>
      <c r="K218" s="97"/>
      <c r="L218" s="97"/>
      <c r="M218" s="97"/>
      <c r="N218" s="97"/>
      <c r="O218" s="97"/>
      <c r="P218" s="95"/>
      <c r="R218" s="150"/>
      <c r="S218" s="150"/>
      <c r="T218" s="150"/>
      <c r="U218" s="150"/>
      <c r="V218" s="150"/>
      <c r="W218" s="150"/>
    </row>
    <row r="219" spans="8:23" x14ac:dyDescent="0.2">
      <c r="H219" s="95"/>
      <c r="J219" s="97"/>
      <c r="K219" s="97"/>
      <c r="L219" s="97"/>
      <c r="M219" s="97"/>
      <c r="N219" s="97"/>
      <c r="O219" s="97"/>
      <c r="P219" s="95"/>
      <c r="R219" s="150"/>
      <c r="S219" s="150"/>
      <c r="T219" s="150"/>
      <c r="U219" s="150"/>
      <c r="V219" s="150"/>
      <c r="W219" s="150"/>
    </row>
    <row r="220" spans="8:23" x14ac:dyDescent="0.2">
      <c r="H220" s="95"/>
      <c r="J220" s="97"/>
      <c r="K220" s="97"/>
      <c r="L220" s="97"/>
      <c r="M220" s="97"/>
      <c r="N220" s="97"/>
      <c r="O220" s="97"/>
      <c r="P220" s="95"/>
      <c r="R220" s="150"/>
      <c r="S220" s="150"/>
      <c r="T220" s="150"/>
      <c r="U220" s="150"/>
      <c r="V220" s="150"/>
      <c r="W220" s="150"/>
    </row>
    <row r="221" spans="8:23" x14ac:dyDescent="0.2">
      <c r="H221" s="95"/>
      <c r="J221" s="97"/>
      <c r="K221" s="97"/>
      <c r="L221" s="97"/>
      <c r="M221" s="97"/>
      <c r="N221" s="97"/>
      <c r="O221" s="97"/>
      <c r="P221" s="95"/>
      <c r="R221" s="150"/>
      <c r="S221" s="150"/>
      <c r="T221" s="150"/>
      <c r="U221" s="150"/>
      <c r="V221" s="150"/>
      <c r="W221" s="150"/>
    </row>
    <row r="222" spans="8:23" x14ac:dyDescent="0.2">
      <c r="H222" s="95"/>
      <c r="J222" s="97"/>
      <c r="K222" s="97"/>
      <c r="L222" s="97"/>
      <c r="M222" s="97"/>
      <c r="N222" s="97"/>
      <c r="O222" s="97"/>
      <c r="P222" s="95"/>
      <c r="R222" s="150"/>
      <c r="S222" s="150"/>
      <c r="T222" s="150"/>
      <c r="U222" s="150"/>
      <c r="V222" s="150"/>
      <c r="W222" s="150"/>
    </row>
    <row r="223" spans="8:23" x14ac:dyDescent="0.2">
      <c r="H223" s="95"/>
      <c r="J223" s="97"/>
      <c r="K223" s="97"/>
      <c r="L223" s="97"/>
      <c r="M223" s="97"/>
      <c r="N223" s="97"/>
      <c r="O223" s="97"/>
      <c r="P223" s="95"/>
      <c r="R223" s="150"/>
      <c r="S223" s="150"/>
      <c r="T223" s="150"/>
      <c r="U223" s="150"/>
      <c r="V223" s="150"/>
      <c r="W223" s="150"/>
    </row>
    <row r="224" spans="8:23" x14ac:dyDescent="0.2">
      <c r="H224" s="95"/>
      <c r="J224" s="97"/>
      <c r="K224" s="97"/>
      <c r="L224" s="97"/>
      <c r="M224" s="97"/>
      <c r="N224" s="97"/>
      <c r="O224" s="97"/>
      <c r="P224" s="95"/>
      <c r="R224" s="150"/>
      <c r="S224" s="150"/>
      <c r="T224" s="150"/>
      <c r="U224" s="150"/>
      <c r="V224" s="150"/>
      <c r="W224" s="150"/>
    </row>
    <row r="225" spans="8:23" x14ac:dyDescent="0.2">
      <c r="H225" s="95"/>
      <c r="J225" s="97"/>
      <c r="K225" s="97"/>
      <c r="L225" s="97"/>
      <c r="M225" s="97"/>
      <c r="N225" s="97"/>
      <c r="O225" s="97"/>
      <c r="P225" s="95"/>
      <c r="R225" s="150"/>
      <c r="S225" s="150"/>
      <c r="T225" s="150"/>
      <c r="U225" s="150"/>
      <c r="V225" s="150"/>
      <c r="W225" s="150"/>
    </row>
    <row r="226" spans="8:23" x14ac:dyDescent="0.2">
      <c r="H226" s="95"/>
      <c r="J226" s="97"/>
      <c r="K226" s="97"/>
      <c r="L226" s="97"/>
      <c r="M226" s="97"/>
      <c r="N226" s="97"/>
      <c r="O226" s="97"/>
      <c r="P226" s="95"/>
      <c r="R226" s="150"/>
      <c r="S226" s="150"/>
      <c r="T226" s="150"/>
      <c r="U226" s="150"/>
      <c r="V226" s="150"/>
      <c r="W226" s="150"/>
    </row>
    <row r="227" spans="8:23" x14ac:dyDescent="0.2">
      <c r="H227" s="95"/>
      <c r="J227" s="97"/>
      <c r="K227" s="97"/>
      <c r="L227" s="97"/>
      <c r="M227" s="97"/>
      <c r="N227" s="97"/>
      <c r="O227" s="97"/>
      <c r="P227" s="95"/>
      <c r="R227" s="150"/>
      <c r="S227" s="150"/>
      <c r="T227" s="150"/>
      <c r="U227" s="150"/>
      <c r="V227" s="150"/>
      <c r="W227" s="150"/>
    </row>
    <row r="228" spans="8:23" x14ac:dyDescent="0.2">
      <c r="H228" s="95"/>
      <c r="J228" s="97"/>
      <c r="K228" s="97"/>
      <c r="L228" s="97"/>
      <c r="M228" s="97"/>
      <c r="N228" s="97"/>
      <c r="O228" s="97"/>
      <c r="P228" s="95"/>
      <c r="R228" s="150"/>
      <c r="S228" s="150"/>
      <c r="T228" s="150"/>
      <c r="U228" s="150"/>
      <c r="V228" s="150"/>
      <c r="W228" s="150"/>
    </row>
    <row r="229" spans="8:23" x14ac:dyDescent="0.2">
      <c r="H229" s="95"/>
      <c r="J229" s="97"/>
      <c r="K229" s="97"/>
      <c r="L229" s="97"/>
      <c r="M229" s="97"/>
      <c r="N229" s="97"/>
      <c r="O229" s="97"/>
      <c r="P229" s="95"/>
      <c r="R229" s="150"/>
      <c r="S229" s="150"/>
      <c r="T229" s="150"/>
      <c r="U229" s="150"/>
      <c r="V229" s="150"/>
      <c r="W229" s="150"/>
    </row>
    <row r="230" spans="8:23" x14ac:dyDescent="0.2">
      <c r="H230" s="95"/>
      <c r="J230" s="97"/>
      <c r="K230" s="97"/>
      <c r="L230" s="97"/>
      <c r="M230" s="97"/>
      <c r="N230" s="97"/>
      <c r="O230" s="97"/>
      <c r="P230" s="95"/>
      <c r="R230" s="150"/>
      <c r="S230" s="150"/>
      <c r="T230" s="150"/>
      <c r="U230" s="150"/>
      <c r="V230" s="150"/>
      <c r="W230" s="150"/>
    </row>
    <row r="231" spans="8:23" x14ac:dyDescent="0.2">
      <c r="H231" s="95"/>
      <c r="J231" s="97"/>
      <c r="K231" s="97"/>
      <c r="L231" s="97"/>
      <c r="M231" s="97"/>
      <c r="N231" s="97"/>
      <c r="O231" s="97"/>
      <c r="P231" s="95"/>
      <c r="R231" s="150"/>
      <c r="S231" s="150"/>
      <c r="T231" s="150"/>
      <c r="U231" s="150"/>
      <c r="V231" s="150"/>
      <c r="W231" s="150"/>
    </row>
    <row r="232" spans="8:23" x14ac:dyDescent="0.2">
      <c r="H232" s="95"/>
      <c r="J232" s="97"/>
      <c r="K232" s="97"/>
      <c r="L232" s="97"/>
      <c r="M232" s="97"/>
      <c r="N232" s="97"/>
      <c r="O232" s="97"/>
      <c r="P232" s="95"/>
      <c r="R232" s="150"/>
      <c r="S232" s="150"/>
      <c r="T232" s="150"/>
      <c r="U232" s="150"/>
      <c r="V232" s="150"/>
      <c r="W232" s="150"/>
    </row>
    <row r="233" spans="8:23" x14ac:dyDescent="0.2">
      <c r="H233" s="95"/>
      <c r="J233" s="97"/>
      <c r="K233" s="97"/>
      <c r="L233" s="97"/>
      <c r="M233" s="97"/>
      <c r="N233" s="97"/>
      <c r="O233" s="97"/>
      <c r="P233" s="95"/>
      <c r="R233" s="150"/>
      <c r="S233" s="150"/>
      <c r="T233" s="150"/>
      <c r="U233" s="150"/>
      <c r="V233" s="150"/>
      <c r="W233" s="150"/>
    </row>
    <row r="234" spans="8:23" x14ac:dyDescent="0.2">
      <c r="H234" s="95"/>
      <c r="J234" s="97"/>
      <c r="K234" s="97"/>
      <c r="L234" s="97"/>
      <c r="M234" s="97"/>
      <c r="N234" s="97"/>
      <c r="O234" s="97"/>
      <c r="P234" s="95"/>
      <c r="R234" s="150"/>
      <c r="S234" s="150"/>
      <c r="T234" s="150"/>
      <c r="U234" s="150"/>
      <c r="V234" s="150"/>
      <c r="W234" s="150"/>
    </row>
    <row r="235" spans="8:23" x14ac:dyDescent="0.2">
      <c r="H235" s="95"/>
      <c r="J235" s="97"/>
      <c r="K235" s="97"/>
      <c r="L235" s="97"/>
      <c r="M235" s="97"/>
      <c r="N235" s="97"/>
      <c r="O235" s="97"/>
      <c r="P235" s="95"/>
      <c r="R235" s="150"/>
      <c r="S235" s="150"/>
      <c r="T235" s="150"/>
      <c r="U235" s="150"/>
      <c r="V235" s="150"/>
      <c r="W235" s="150"/>
    </row>
    <row r="236" spans="8:23" x14ac:dyDescent="0.2">
      <c r="H236" s="95"/>
      <c r="J236" s="97"/>
      <c r="K236" s="97"/>
      <c r="L236" s="97"/>
      <c r="M236" s="97"/>
      <c r="N236" s="97"/>
      <c r="O236" s="97"/>
      <c r="P236" s="95"/>
      <c r="R236" s="150"/>
      <c r="S236" s="150"/>
      <c r="T236" s="150"/>
      <c r="U236" s="150"/>
      <c r="V236" s="150"/>
      <c r="W236" s="150"/>
    </row>
    <row r="237" spans="8:23" x14ac:dyDescent="0.2">
      <c r="H237" s="95"/>
      <c r="J237" s="97"/>
      <c r="K237" s="97"/>
      <c r="L237" s="97"/>
      <c r="M237" s="97"/>
      <c r="N237" s="97"/>
      <c r="O237" s="97"/>
      <c r="P237" s="95"/>
      <c r="R237" s="150"/>
      <c r="S237" s="150"/>
      <c r="T237" s="150"/>
      <c r="U237" s="150"/>
      <c r="V237" s="150"/>
      <c r="W237" s="150"/>
    </row>
    <row r="238" spans="8:23" x14ac:dyDescent="0.2">
      <c r="H238" s="95"/>
      <c r="J238" s="97"/>
      <c r="K238" s="97"/>
      <c r="L238" s="97"/>
      <c r="M238" s="97"/>
      <c r="N238" s="97"/>
      <c r="O238" s="97"/>
      <c r="P238" s="95"/>
      <c r="R238" s="150"/>
      <c r="S238" s="150"/>
      <c r="T238" s="150"/>
      <c r="U238" s="150"/>
      <c r="V238" s="150"/>
      <c r="W238" s="150"/>
    </row>
    <row r="239" spans="8:23" x14ac:dyDescent="0.2">
      <c r="H239" s="95"/>
      <c r="J239" s="97"/>
      <c r="K239" s="97"/>
      <c r="L239" s="97"/>
      <c r="M239" s="97"/>
      <c r="N239" s="97"/>
      <c r="O239" s="97"/>
      <c r="P239" s="95"/>
      <c r="R239" s="150"/>
      <c r="S239" s="150"/>
      <c r="T239" s="150"/>
      <c r="U239" s="150"/>
      <c r="V239" s="150"/>
      <c r="W239" s="150"/>
    </row>
    <row r="240" spans="8:23" x14ac:dyDescent="0.2">
      <c r="H240" s="95"/>
      <c r="J240" s="97"/>
      <c r="K240" s="97"/>
      <c r="L240" s="97"/>
      <c r="M240" s="97"/>
      <c r="N240" s="97"/>
      <c r="O240" s="97"/>
      <c r="P240" s="95"/>
      <c r="R240" s="150"/>
      <c r="S240" s="150"/>
      <c r="T240" s="150"/>
      <c r="U240" s="150"/>
      <c r="V240" s="150"/>
      <c r="W240" s="150"/>
    </row>
    <row r="241" spans="8:23" x14ac:dyDescent="0.2">
      <c r="H241" s="95"/>
      <c r="J241" s="97"/>
      <c r="K241" s="97"/>
      <c r="L241" s="97"/>
      <c r="M241" s="97"/>
      <c r="N241" s="97"/>
      <c r="O241" s="97"/>
      <c r="P241" s="95"/>
      <c r="R241" s="150"/>
      <c r="S241" s="150"/>
      <c r="T241" s="150"/>
      <c r="U241" s="150"/>
      <c r="V241" s="150"/>
      <c r="W241" s="150"/>
    </row>
    <row r="242" spans="8:23" x14ac:dyDescent="0.2">
      <c r="H242" s="95"/>
      <c r="J242" s="97"/>
      <c r="K242" s="97"/>
      <c r="L242" s="97"/>
      <c r="M242" s="97"/>
      <c r="N242" s="97"/>
      <c r="O242" s="97"/>
      <c r="P242" s="95"/>
      <c r="R242" s="150"/>
      <c r="S242" s="150"/>
      <c r="T242" s="150"/>
      <c r="U242" s="150"/>
      <c r="V242" s="150"/>
      <c r="W242" s="150"/>
    </row>
    <row r="243" spans="8:23" x14ac:dyDescent="0.2">
      <c r="H243" s="95"/>
      <c r="J243" s="97"/>
      <c r="K243" s="97"/>
      <c r="L243" s="97"/>
      <c r="M243" s="97"/>
      <c r="N243" s="97"/>
      <c r="O243" s="97"/>
      <c r="P243" s="95"/>
      <c r="R243" s="150"/>
      <c r="S243" s="150"/>
      <c r="T243" s="150"/>
      <c r="U243" s="150"/>
      <c r="V243" s="150"/>
      <c r="W243" s="150"/>
    </row>
    <row r="244" spans="8:23" x14ac:dyDescent="0.2">
      <c r="H244" s="95"/>
      <c r="J244" s="97"/>
      <c r="K244" s="97"/>
      <c r="L244" s="97"/>
      <c r="M244" s="97"/>
      <c r="N244" s="97"/>
      <c r="O244" s="97"/>
      <c r="P244" s="95"/>
      <c r="R244" s="150"/>
      <c r="S244" s="150"/>
      <c r="T244" s="150"/>
      <c r="U244" s="150"/>
      <c r="V244" s="150"/>
      <c r="W244" s="150"/>
    </row>
    <row r="245" spans="8:23" x14ac:dyDescent="0.2">
      <c r="H245" s="95"/>
      <c r="J245" s="97"/>
      <c r="K245" s="97"/>
      <c r="L245" s="97"/>
      <c r="M245" s="97"/>
      <c r="N245" s="97"/>
      <c r="O245" s="97"/>
      <c r="P245" s="95"/>
      <c r="R245" s="150"/>
      <c r="S245" s="150"/>
      <c r="T245" s="150"/>
      <c r="U245" s="150"/>
      <c r="V245" s="150"/>
      <c r="W245" s="150"/>
    </row>
    <row r="246" spans="8:23" x14ac:dyDescent="0.2">
      <c r="H246" s="95"/>
      <c r="J246" s="97"/>
      <c r="K246" s="97"/>
      <c r="L246" s="97"/>
      <c r="M246" s="97"/>
      <c r="N246" s="97"/>
      <c r="O246" s="97"/>
      <c r="P246" s="95"/>
      <c r="R246" s="150"/>
      <c r="S246" s="150"/>
      <c r="T246" s="150"/>
      <c r="U246" s="150"/>
      <c r="V246" s="150"/>
      <c r="W246" s="150"/>
    </row>
    <row r="247" spans="8:23" x14ac:dyDescent="0.2">
      <c r="H247" s="95"/>
      <c r="J247" s="97"/>
      <c r="K247" s="97"/>
      <c r="L247" s="97"/>
      <c r="M247" s="97"/>
      <c r="N247" s="97"/>
      <c r="O247" s="97"/>
      <c r="P247" s="95"/>
      <c r="R247" s="150"/>
      <c r="S247" s="150"/>
      <c r="T247" s="150"/>
      <c r="U247" s="150"/>
      <c r="V247" s="150"/>
      <c r="W247" s="150"/>
    </row>
    <row r="248" spans="8:23" x14ac:dyDescent="0.2">
      <c r="H248" s="95"/>
      <c r="J248" s="97"/>
      <c r="K248" s="97"/>
      <c r="L248" s="97"/>
      <c r="M248" s="97"/>
      <c r="N248" s="97"/>
      <c r="O248" s="97"/>
      <c r="P248" s="95"/>
      <c r="R248" s="150"/>
      <c r="S248" s="150"/>
      <c r="T248" s="150"/>
      <c r="U248" s="150"/>
      <c r="V248" s="150"/>
      <c r="W248" s="150"/>
    </row>
    <row r="249" spans="8:23" x14ac:dyDescent="0.2">
      <c r="H249" s="95"/>
      <c r="J249" s="97"/>
      <c r="K249" s="97"/>
      <c r="L249" s="97"/>
      <c r="M249" s="97"/>
      <c r="N249" s="97"/>
      <c r="O249" s="97"/>
      <c r="P249" s="95"/>
      <c r="R249" s="150"/>
      <c r="S249" s="150"/>
      <c r="T249" s="150"/>
      <c r="U249" s="150"/>
      <c r="V249" s="150"/>
      <c r="W249" s="150"/>
    </row>
    <row r="250" spans="8:23" x14ac:dyDescent="0.2">
      <c r="H250" s="95"/>
      <c r="J250" s="97"/>
      <c r="K250" s="97"/>
      <c r="L250" s="97"/>
      <c r="M250" s="97"/>
      <c r="N250" s="97"/>
      <c r="O250" s="97"/>
      <c r="P250" s="95"/>
      <c r="R250" s="150"/>
      <c r="S250" s="150"/>
      <c r="T250" s="150"/>
      <c r="U250" s="150"/>
      <c r="V250" s="150"/>
      <c r="W250" s="150"/>
    </row>
    <row r="251" spans="8:23" x14ac:dyDescent="0.2">
      <c r="H251" s="95"/>
      <c r="J251" s="97"/>
      <c r="K251" s="97"/>
      <c r="L251" s="97"/>
      <c r="M251" s="97"/>
      <c r="N251" s="97"/>
      <c r="O251" s="97"/>
      <c r="P251" s="95"/>
      <c r="R251" s="150"/>
      <c r="S251" s="150"/>
      <c r="T251" s="150"/>
      <c r="U251" s="150"/>
      <c r="V251" s="150"/>
      <c r="W251" s="150"/>
    </row>
    <row r="252" spans="8:23" x14ac:dyDescent="0.2">
      <c r="H252" s="95"/>
      <c r="J252" s="97"/>
      <c r="K252" s="97"/>
      <c r="L252" s="97"/>
      <c r="M252" s="97"/>
      <c r="N252" s="97"/>
      <c r="O252" s="97"/>
      <c r="P252" s="95"/>
      <c r="R252" s="150"/>
      <c r="S252" s="150"/>
      <c r="T252" s="150"/>
      <c r="U252" s="150"/>
      <c r="V252" s="150"/>
      <c r="W252" s="150"/>
    </row>
    <row r="253" spans="8:23" x14ac:dyDescent="0.2">
      <c r="H253" s="95"/>
      <c r="J253" s="97"/>
      <c r="K253" s="97"/>
      <c r="L253" s="97"/>
      <c r="M253" s="97"/>
      <c r="N253" s="97"/>
      <c r="O253" s="97"/>
      <c r="P253" s="95"/>
      <c r="R253" s="150"/>
      <c r="S253" s="150"/>
      <c r="T253" s="150"/>
      <c r="U253" s="150"/>
      <c r="V253" s="150"/>
      <c r="W253" s="150"/>
    </row>
    <row r="254" spans="8:23" x14ac:dyDescent="0.2">
      <c r="H254" s="95"/>
      <c r="J254" s="97"/>
      <c r="K254" s="97"/>
      <c r="L254" s="97"/>
      <c r="M254" s="97"/>
      <c r="N254" s="97"/>
      <c r="O254" s="97"/>
      <c r="P254" s="95"/>
      <c r="R254" s="150"/>
      <c r="S254" s="150"/>
      <c r="T254" s="150"/>
      <c r="U254" s="150"/>
      <c r="V254" s="150"/>
      <c r="W254" s="150"/>
    </row>
    <row r="255" spans="8:23" x14ac:dyDescent="0.2">
      <c r="H255" s="95"/>
      <c r="J255" s="97"/>
      <c r="K255" s="97"/>
      <c r="L255" s="97"/>
      <c r="M255" s="97"/>
      <c r="N255" s="97"/>
      <c r="O255" s="97"/>
      <c r="P255" s="95"/>
      <c r="R255" s="150"/>
      <c r="S255" s="150"/>
      <c r="T255" s="150"/>
      <c r="U255" s="150"/>
      <c r="V255" s="150"/>
      <c r="W255" s="150"/>
    </row>
    <row r="256" spans="8:23" x14ac:dyDescent="0.2">
      <c r="H256" s="95"/>
      <c r="J256" s="97"/>
      <c r="K256" s="97"/>
      <c r="L256" s="97"/>
      <c r="M256" s="97"/>
      <c r="N256" s="97"/>
      <c r="O256" s="97"/>
      <c r="P256" s="95"/>
      <c r="R256" s="150"/>
      <c r="S256" s="150"/>
      <c r="T256" s="150"/>
      <c r="U256" s="150"/>
      <c r="V256" s="150"/>
      <c r="W256" s="150"/>
    </row>
    <row r="257" spans="8:23" x14ac:dyDescent="0.2">
      <c r="H257" s="95"/>
      <c r="J257" s="97"/>
      <c r="K257" s="97"/>
      <c r="L257" s="97"/>
      <c r="M257" s="97"/>
      <c r="N257" s="97"/>
      <c r="O257" s="97"/>
      <c r="P257" s="95"/>
      <c r="R257" s="150"/>
      <c r="S257" s="150"/>
      <c r="T257" s="150"/>
      <c r="U257" s="150"/>
      <c r="V257" s="150"/>
      <c r="W257" s="150"/>
    </row>
    <row r="258" spans="8:23" x14ac:dyDescent="0.2">
      <c r="H258" s="95"/>
      <c r="J258" s="97"/>
      <c r="K258" s="97"/>
      <c r="L258" s="97"/>
      <c r="M258" s="97"/>
      <c r="N258" s="97"/>
      <c r="O258" s="97"/>
      <c r="P258" s="95"/>
      <c r="R258" s="150"/>
      <c r="S258" s="150"/>
      <c r="T258" s="150"/>
      <c r="U258" s="150"/>
      <c r="V258" s="150"/>
      <c r="W258" s="150"/>
    </row>
    <row r="259" spans="8:23" x14ac:dyDescent="0.2">
      <c r="H259" s="95"/>
      <c r="J259" s="97"/>
      <c r="K259" s="97"/>
      <c r="L259" s="97"/>
      <c r="M259" s="97"/>
      <c r="N259" s="97"/>
      <c r="O259" s="97"/>
      <c r="P259" s="95"/>
      <c r="R259" s="150"/>
      <c r="S259" s="150"/>
      <c r="T259" s="150"/>
      <c r="U259" s="150"/>
      <c r="V259" s="150"/>
      <c r="W259" s="150"/>
    </row>
    <row r="260" spans="8:23" x14ac:dyDescent="0.2">
      <c r="H260" s="95"/>
      <c r="J260" s="97"/>
      <c r="K260" s="97"/>
      <c r="L260" s="97"/>
      <c r="M260" s="97"/>
      <c r="N260" s="97"/>
      <c r="O260" s="97"/>
      <c r="P260" s="95"/>
      <c r="R260" s="150"/>
      <c r="S260" s="150"/>
      <c r="T260" s="150"/>
      <c r="U260" s="150"/>
      <c r="V260" s="150"/>
      <c r="W260" s="150"/>
    </row>
    <row r="261" spans="8:23" x14ac:dyDescent="0.2">
      <c r="H261" s="95"/>
      <c r="J261" s="97"/>
      <c r="K261" s="97"/>
      <c r="L261" s="97"/>
      <c r="M261" s="97"/>
      <c r="N261" s="97"/>
      <c r="O261" s="97"/>
      <c r="P261" s="95"/>
      <c r="R261" s="150"/>
      <c r="S261" s="150"/>
      <c r="T261" s="150"/>
      <c r="U261" s="150"/>
      <c r="V261" s="150"/>
      <c r="W261" s="150"/>
    </row>
    <row r="262" spans="8:23" x14ac:dyDescent="0.2">
      <c r="H262" s="95"/>
      <c r="J262" s="97"/>
      <c r="K262" s="97"/>
      <c r="L262" s="97"/>
      <c r="M262" s="97"/>
      <c r="N262" s="97"/>
      <c r="O262" s="97"/>
      <c r="P262" s="95"/>
      <c r="R262" s="150"/>
      <c r="S262" s="150"/>
      <c r="T262" s="150"/>
      <c r="U262" s="150"/>
      <c r="V262" s="150"/>
      <c r="W262" s="150"/>
    </row>
    <row r="263" spans="8:23" x14ac:dyDescent="0.2">
      <c r="H263" s="95"/>
      <c r="J263" s="97"/>
      <c r="K263" s="97"/>
      <c r="L263" s="97"/>
      <c r="M263" s="97"/>
      <c r="N263" s="97"/>
      <c r="O263" s="97"/>
      <c r="P263" s="95"/>
      <c r="R263" s="150"/>
      <c r="S263" s="150"/>
      <c r="T263" s="150"/>
      <c r="U263" s="150"/>
      <c r="V263" s="150"/>
      <c r="W263" s="150"/>
    </row>
    <row r="264" spans="8:23" x14ac:dyDescent="0.2">
      <c r="H264" s="95"/>
      <c r="J264" s="97"/>
      <c r="K264" s="97"/>
      <c r="L264" s="97"/>
      <c r="M264" s="97"/>
      <c r="N264" s="97"/>
      <c r="O264" s="97"/>
      <c r="P264" s="95"/>
      <c r="R264" s="150"/>
      <c r="S264" s="150"/>
      <c r="T264" s="150"/>
      <c r="U264" s="150"/>
      <c r="V264" s="150"/>
      <c r="W264" s="150"/>
    </row>
    <row r="265" spans="8:23" x14ac:dyDescent="0.2">
      <c r="H265" s="95"/>
      <c r="J265" s="97"/>
      <c r="K265" s="97"/>
      <c r="L265" s="97"/>
      <c r="M265" s="97"/>
      <c r="N265" s="97"/>
      <c r="O265" s="97"/>
      <c r="P265" s="95"/>
      <c r="R265" s="150"/>
      <c r="S265" s="150"/>
      <c r="T265" s="150"/>
      <c r="U265" s="150"/>
      <c r="V265" s="150"/>
      <c r="W265" s="150"/>
    </row>
    <row r="266" spans="8:23" x14ac:dyDescent="0.2">
      <c r="H266" s="95"/>
      <c r="J266" s="97"/>
      <c r="K266" s="97"/>
      <c r="L266" s="97"/>
      <c r="M266" s="97"/>
      <c r="N266" s="97"/>
      <c r="O266" s="97"/>
      <c r="P266" s="95"/>
      <c r="R266" s="150"/>
      <c r="S266" s="150"/>
      <c r="T266" s="150"/>
      <c r="U266" s="150"/>
      <c r="V266" s="150"/>
      <c r="W266" s="150"/>
    </row>
    <row r="267" spans="8:23" x14ac:dyDescent="0.2">
      <c r="H267" s="95"/>
      <c r="J267" s="97"/>
      <c r="K267" s="97"/>
      <c r="L267" s="97"/>
      <c r="M267" s="97"/>
      <c r="N267" s="97"/>
      <c r="O267" s="97"/>
      <c r="P267" s="95"/>
      <c r="R267" s="150"/>
      <c r="S267" s="150"/>
      <c r="T267" s="150"/>
      <c r="U267" s="150"/>
      <c r="V267" s="150"/>
      <c r="W267" s="150"/>
    </row>
    <row r="268" spans="8:23" x14ac:dyDescent="0.2">
      <c r="H268" s="95"/>
      <c r="J268" s="97"/>
      <c r="K268" s="97"/>
      <c r="L268" s="97"/>
      <c r="M268" s="97"/>
      <c r="N268" s="97"/>
      <c r="O268" s="97"/>
      <c r="P268" s="95"/>
      <c r="R268" s="150"/>
      <c r="S268" s="150"/>
      <c r="T268" s="150"/>
      <c r="U268" s="150"/>
      <c r="V268" s="150"/>
      <c r="W268" s="150"/>
    </row>
    <row r="269" spans="8:23" x14ac:dyDescent="0.2">
      <c r="H269" s="95"/>
      <c r="J269" s="97"/>
      <c r="K269" s="97"/>
      <c r="L269" s="97"/>
      <c r="M269" s="97"/>
      <c r="N269" s="97"/>
      <c r="O269" s="97"/>
      <c r="P269" s="95"/>
      <c r="R269" s="150"/>
      <c r="S269" s="150"/>
      <c r="T269" s="150"/>
      <c r="U269" s="150"/>
      <c r="V269" s="150"/>
      <c r="W269" s="150"/>
    </row>
    <row r="270" spans="8:23" x14ac:dyDescent="0.2">
      <c r="H270" s="95"/>
      <c r="J270" s="97"/>
      <c r="K270" s="97"/>
      <c r="L270" s="97"/>
      <c r="M270" s="97"/>
      <c r="N270" s="97"/>
      <c r="O270" s="97"/>
      <c r="P270" s="95"/>
      <c r="R270" s="150"/>
      <c r="S270" s="150"/>
      <c r="T270" s="150"/>
      <c r="U270" s="150"/>
      <c r="V270" s="150"/>
      <c r="W270" s="150"/>
    </row>
    <row r="271" spans="8:23" x14ac:dyDescent="0.2">
      <c r="H271" s="95"/>
      <c r="J271" s="97"/>
      <c r="K271" s="97"/>
      <c r="L271" s="97"/>
      <c r="M271" s="97"/>
      <c r="N271" s="97"/>
      <c r="O271" s="97"/>
      <c r="P271" s="95"/>
      <c r="R271" s="150"/>
      <c r="S271" s="150"/>
      <c r="T271" s="150"/>
      <c r="U271" s="150"/>
      <c r="V271" s="150"/>
      <c r="W271" s="150"/>
    </row>
    <row r="272" spans="8:23" x14ac:dyDescent="0.2">
      <c r="H272" s="95"/>
      <c r="J272" s="97"/>
      <c r="K272" s="97"/>
      <c r="L272" s="97"/>
      <c r="M272" s="97"/>
      <c r="N272" s="97"/>
      <c r="O272" s="97"/>
      <c r="P272" s="95"/>
      <c r="R272" s="150"/>
      <c r="S272" s="150"/>
      <c r="T272" s="150"/>
      <c r="U272" s="150"/>
      <c r="V272" s="150"/>
      <c r="W272" s="150"/>
    </row>
    <row r="273" spans="8:23" x14ac:dyDescent="0.2">
      <c r="H273" s="95"/>
      <c r="J273" s="97"/>
      <c r="K273" s="97"/>
      <c r="L273" s="97"/>
      <c r="M273" s="97"/>
      <c r="N273" s="97"/>
      <c r="O273" s="97"/>
      <c r="P273" s="95"/>
      <c r="R273" s="150"/>
      <c r="S273" s="150"/>
      <c r="T273" s="150"/>
      <c r="U273" s="150"/>
      <c r="V273" s="150"/>
      <c r="W273" s="150"/>
    </row>
    <row r="274" spans="8:23" x14ac:dyDescent="0.2">
      <c r="H274" s="95"/>
      <c r="J274" s="97"/>
      <c r="K274" s="97"/>
      <c r="L274" s="97"/>
      <c r="M274" s="97"/>
      <c r="N274" s="97"/>
      <c r="O274" s="97"/>
      <c r="P274" s="95"/>
      <c r="R274" s="150"/>
      <c r="S274" s="150"/>
      <c r="T274" s="150"/>
      <c r="U274" s="150"/>
      <c r="V274" s="150"/>
      <c r="W274" s="150"/>
    </row>
    <row r="275" spans="8:23" x14ac:dyDescent="0.2">
      <c r="H275" s="95"/>
      <c r="J275" s="97"/>
      <c r="K275" s="97"/>
      <c r="L275" s="97"/>
      <c r="M275" s="97"/>
      <c r="N275" s="97"/>
      <c r="O275" s="97"/>
      <c r="P275" s="95"/>
      <c r="R275" s="150"/>
      <c r="S275" s="150"/>
      <c r="T275" s="150"/>
      <c r="U275" s="150"/>
      <c r="V275" s="150"/>
      <c r="W275" s="150"/>
    </row>
    <row r="276" spans="8:23" x14ac:dyDescent="0.2">
      <c r="H276" s="95"/>
      <c r="J276" s="97"/>
      <c r="K276" s="97"/>
      <c r="L276" s="97"/>
      <c r="M276" s="97"/>
      <c r="N276" s="97"/>
      <c r="O276" s="97"/>
      <c r="P276" s="95"/>
      <c r="R276" s="150"/>
      <c r="S276" s="150"/>
      <c r="T276" s="150"/>
      <c r="U276" s="150"/>
      <c r="V276" s="150"/>
      <c r="W276" s="150"/>
    </row>
    <row r="277" spans="8:23" x14ac:dyDescent="0.2">
      <c r="H277" s="95"/>
      <c r="J277" s="97"/>
      <c r="K277" s="97"/>
      <c r="L277" s="97"/>
      <c r="M277" s="97"/>
      <c r="N277" s="97"/>
      <c r="O277" s="97"/>
      <c r="P277" s="95"/>
      <c r="R277" s="150"/>
      <c r="S277" s="150"/>
      <c r="T277" s="150"/>
      <c r="U277" s="150"/>
      <c r="V277" s="150"/>
      <c r="W277" s="150"/>
    </row>
    <row r="278" spans="8:23" x14ac:dyDescent="0.2">
      <c r="H278" s="95"/>
      <c r="J278" s="97"/>
      <c r="K278" s="97"/>
      <c r="L278" s="97"/>
      <c r="M278" s="97"/>
      <c r="N278" s="97"/>
      <c r="O278" s="97"/>
      <c r="P278" s="95"/>
      <c r="R278" s="150"/>
      <c r="S278" s="150"/>
      <c r="T278" s="150"/>
      <c r="U278" s="150"/>
      <c r="V278" s="150"/>
      <c r="W278" s="150"/>
    </row>
    <row r="279" spans="8:23" x14ac:dyDescent="0.2">
      <c r="H279" s="95"/>
      <c r="J279" s="97"/>
      <c r="K279" s="97"/>
      <c r="L279" s="97"/>
      <c r="M279" s="97"/>
      <c r="N279" s="97"/>
      <c r="O279" s="97"/>
      <c r="P279" s="95"/>
      <c r="R279" s="150"/>
      <c r="S279" s="150"/>
      <c r="T279" s="150"/>
      <c r="U279" s="150"/>
      <c r="V279" s="150"/>
      <c r="W279" s="150"/>
    </row>
    <row r="280" spans="8:23" x14ac:dyDescent="0.2">
      <c r="H280" s="95"/>
      <c r="J280" s="97"/>
      <c r="K280" s="97"/>
      <c r="L280" s="97"/>
      <c r="M280" s="97"/>
      <c r="N280" s="97"/>
      <c r="O280" s="97"/>
      <c r="P280" s="95"/>
      <c r="R280" s="150"/>
      <c r="S280" s="150"/>
      <c r="T280" s="150"/>
      <c r="U280" s="150"/>
      <c r="V280" s="150"/>
      <c r="W280" s="150"/>
    </row>
    <row r="281" spans="8:23" x14ac:dyDescent="0.2">
      <c r="H281" s="95"/>
      <c r="J281" s="97"/>
      <c r="K281" s="97"/>
      <c r="L281" s="97"/>
      <c r="M281" s="97"/>
      <c r="N281" s="97"/>
      <c r="O281" s="97"/>
      <c r="P281" s="95"/>
      <c r="R281" s="150"/>
      <c r="S281" s="150"/>
      <c r="T281" s="150"/>
      <c r="U281" s="150"/>
      <c r="V281" s="150"/>
      <c r="W281" s="150"/>
    </row>
    <row r="282" spans="8:23" x14ac:dyDescent="0.2">
      <c r="H282" s="95"/>
      <c r="J282" s="97"/>
      <c r="K282" s="97"/>
      <c r="L282" s="97"/>
      <c r="M282" s="97"/>
      <c r="N282" s="97"/>
      <c r="O282" s="97"/>
      <c r="P282" s="95"/>
      <c r="R282" s="150"/>
      <c r="S282" s="150"/>
      <c r="T282" s="150"/>
      <c r="U282" s="150"/>
      <c r="V282" s="150"/>
      <c r="W282" s="150"/>
    </row>
    <row r="283" spans="8:23" x14ac:dyDescent="0.2">
      <c r="H283" s="95"/>
      <c r="J283" s="97"/>
      <c r="K283" s="97"/>
      <c r="L283" s="97"/>
      <c r="M283" s="97"/>
      <c r="N283" s="97"/>
      <c r="O283" s="97"/>
      <c r="P283" s="95"/>
      <c r="R283" s="150"/>
      <c r="S283" s="150"/>
      <c r="T283" s="150"/>
      <c r="U283" s="150"/>
      <c r="V283" s="150"/>
      <c r="W283" s="150"/>
    </row>
    <row r="284" spans="8:23" x14ac:dyDescent="0.2">
      <c r="H284" s="95"/>
      <c r="J284" s="97"/>
      <c r="K284" s="97"/>
      <c r="L284" s="97"/>
      <c r="M284" s="97"/>
      <c r="N284" s="97"/>
      <c r="O284" s="97"/>
      <c r="P284" s="95"/>
      <c r="R284" s="150"/>
      <c r="S284" s="150"/>
      <c r="T284" s="150"/>
      <c r="U284" s="150"/>
      <c r="V284" s="150"/>
      <c r="W284" s="150"/>
    </row>
    <row r="285" spans="8:23" x14ac:dyDescent="0.2">
      <c r="H285" s="95"/>
      <c r="J285" s="97"/>
      <c r="K285" s="97"/>
      <c r="L285" s="97"/>
      <c r="M285" s="97"/>
      <c r="N285" s="97"/>
      <c r="O285" s="97"/>
      <c r="P285" s="95"/>
      <c r="R285" s="150"/>
      <c r="S285" s="150"/>
      <c r="T285" s="150"/>
      <c r="U285" s="150"/>
      <c r="V285" s="150"/>
      <c r="W285" s="150"/>
    </row>
    <row r="286" spans="8:23" x14ac:dyDescent="0.2">
      <c r="H286" s="95"/>
      <c r="J286" s="97"/>
      <c r="K286" s="97"/>
      <c r="L286" s="97"/>
      <c r="M286" s="97"/>
      <c r="N286" s="97"/>
      <c r="O286" s="97"/>
      <c r="P286" s="95"/>
      <c r="R286" s="150"/>
      <c r="S286" s="150"/>
      <c r="T286" s="150"/>
      <c r="U286" s="150"/>
      <c r="V286" s="150"/>
      <c r="W286" s="150"/>
    </row>
    <row r="287" spans="8:23" x14ac:dyDescent="0.2">
      <c r="H287" s="95"/>
      <c r="J287" s="97"/>
      <c r="K287" s="97"/>
      <c r="L287" s="97"/>
      <c r="M287" s="97"/>
      <c r="N287" s="97"/>
      <c r="O287" s="97"/>
      <c r="P287" s="95"/>
      <c r="R287" s="150"/>
      <c r="S287" s="150"/>
      <c r="T287" s="150"/>
      <c r="U287" s="150"/>
      <c r="V287" s="150"/>
      <c r="W287" s="150"/>
    </row>
    <row r="288" spans="8:23" x14ac:dyDescent="0.2">
      <c r="H288" s="95"/>
      <c r="J288" s="97"/>
      <c r="K288" s="97"/>
      <c r="L288" s="97"/>
      <c r="M288" s="97"/>
      <c r="N288" s="97"/>
      <c r="O288" s="97"/>
      <c r="P288" s="95"/>
      <c r="R288" s="150"/>
      <c r="S288" s="150"/>
      <c r="T288" s="150"/>
      <c r="U288" s="150"/>
      <c r="V288" s="150"/>
      <c r="W288" s="150"/>
    </row>
    <row r="289" spans="8:23" x14ac:dyDescent="0.2">
      <c r="H289" s="95"/>
      <c r="J289" s="97"/>
      <c r="K289" s="97"/>
      <c r="L289" s="97"/>
      <c r="M289" s="97"/>
      <c r="N289" s="97"/>
      <c r="O289" s="97"/>
      <c r="P289" s="95"/>
      <c r="R289" s="150"/>
      <c r="S289" s="150"/>
      <c r="T289" s="150"/>
      <c r="U289" s="150"/>
      <c r="V289" s="150"/>
      <c r="W289" s="150"/>
    </row>
    <row r="290" spans="8:23" x14ac:dyDescent="0.2">
      <c r="H290" s="95"/>
      <c r="J290" s="97"/>
      <c r="K290" s="97"/>
      <c r="L290" s="97"/>
      <c r="M290" s="97"/>
      <c r="N290" s="97"/>
      <c r="O290" s="97"/>
      <c r="P290" s="95"/>
      <c r="R290" s="150"/>
      <c r="S290" s="150"/>
      <c r="T290" s="150"/>
      <c r="U290" s="150"/>
      <c r="V290" s="150"/>
      <c r="W290" s="150"/>
    </row>
    <row r="291" spans="8:23" x14ac:dyDescent="0.2">
      <c r="H291" s="95"/>
      <c r="J291" s="97"/>
      <c r="K291" s="97"/>
      <c r="L291" s="97"/>
      <c r="M291" s="97"/>
      <c r="N291" s="97"/>
      <c r="O291" s="97"/>
      <c r="P291" s="95"/>
      <c r="R291" s="150"/>
      <c r="S291" s="150"/>
      <c r="T291" s="150"/>
      <c r="U291" s="150"/>
      <c r="V291" s="150"/>
      <c r="W291" s="150"/>
    </row>
    <row r="292" spans="8:23" x14ac:dyDescent="0.2">
      <c r="H292" s="95"/>
      <c r="J292" s="97"/>
      <c r="K292" s="97"/>
      <c r="L292" s="97"/>
      <c r="M292" s="97"/>
      <c r="N292" s="97"/>
      <c r="O292" s="97"/>
      <c r="P292" s="95"/>
      <c r="R292" s="150"/>
      <c r="S292" s="150"/>
      <c r="T292" s="150"/>
      <c r="U292" s="150"/>
      <c r="V292" s="150"/>
      <c r="W292" s="150"/>
    </row>
    <row r="293" spans="8:23" x14ac:dyDescent="0.2">
      <c r="H293" s="95"/>
      <c r="J293" s="97"/>
      <c r="K293" s="97"/>
      <c r="L293" s="97"/>
      <c r="M293" s="97"/>
      <c r="N293" s="97"/>
      <c r="O293" s="97"/>
      <c r="P293" s="95"/>
      <c r="R293" s="150"/>
      <c r="S293" s="150"/>
      <c r="T293" s="150"/>
      <c r="U293" s="150"/>
      <c r="V293" s="150"/>
      <c r="W293" s="150"/>
    </row>
    <row r="294" spans="8:23" x14ac:dyDescent="0.2">
      <c r="H294" s="95"/>
      <c r="J294" s="97"/>
      <c r="K294" s="97"/>
      <c r="L294" s="97"/>
      <c r="M294" s="97"/>
      <c r="N294" s="97"/>
      <c r="O294" s="97"/>
      <c r="P294" s="95"/>
      <c r="R294" s="150"/>
      <c r="S294" s="150"/>
      <c r="T294" s="150"/>
      <c r="U294" s="150"/>
      <c r="V294" s="150"/>
      <c r="W294" s="150"/>
    </row>
    <row r="295" spans="8:23" x14ac:dyDescent="0.2">
      <c r="H295" s="95"/>
      <c r="J295" s="97"/>
      <c r="K295" s="97"/>
      <c r="L295" s="97"/>
      <c r="M295" s="97"/>
      <c r="N295" s="97"/>
      <c r="O295" s="97"/>
      <c r="P295" s="95"/>
      <c r="R295" s="150"/>
      <c r="S295" s="150"/>
      <c r="T295" s="150"/>
      <c r="U295" s="150"/>
      <c r="V295" s="150"/>
      <c r="W295" s="150"/>
    </row>
    <row r="296" spans="8:23" x14ac:dyDescent="0.2">
      <c r="H296" s="95"/>
      <c r="J296" s="97"/>
      <c r="K296" s="97"/>
      <c r="L296" s="97"/>
      <c r="M296" s="97"/>
      <c r="N296" s="97"/>
      <c r="O296" s="97"/>
      <c r="P296" s="95"/>
      <c r="R296" s="150"/>
      <c r="S296" s="150"/>
      <c r="T296" s="150"/>
      <c r="U296" s="150"/>
      <c r="V296" s="150"/>
      <c r="W296" s="150"/>
    </row>
    <row r="297" spans="8:23" x14ac:dyDescent="0.2">
      <c r="H297" s="95"/>
      <c r="J297" s="97"/>
      <c r="K297" s="97"/>
      <c r="L297" s="97"/>
      <c r="M297" s="97"/>
      <c r="N297" s="97"/>
      <c r="O297" s="97"/>
      <c r="P297" s="95"/>
      <c r="R297" s="150"/>
      <c r="S297" s="150"/>
      <c r="T297" s="150"/>
      <c r="U297" s="150"/>
      <c r="V297" s="150"/>
      <c r="W297" s="150"/>
    </row>
    <row r="298" spans="8:23" x14ac:dyDescent="0.2">
      <c r="H298" s="95"/>
      <c r="J298" s="97"/>
      <c r="K298" s="97"/>
      <c r="L298" s="97"/>
      <c r="M298" s="97"/>
      <c r="N298" s="97"/>
      <c r="O298" s="97"/>
      <c r="P298" s="95"/>
      <c r="R298" s="150"/>
      <c r="S298" s="150"/>
      <c r="T298" s="150"/>
      <c r="U298" s="150"/>
      <c r="V298" s="150"/>
      <c r="W298" s="150"/>
    </row>
    <row r="299" spans="8:23" x14ac:dyDescent="0.2">
      <c r="H299" s="95"/>
      <c r="J299" s="97"/>
      <c r="K299" s="97"/>
      <c r="L299" s="97"/>
      <c r="M299" s="97"/>
      <c r="N299" s="97"/>
      <c r="O299" s="97"/>
      <c r="P299" s="95"/>
      <c r="R299" s="150"/>
      <c r="S299" s="150"/>
      <c r="T299" s="150"/>
      <c r="U299" s="150"/>
      <c r="V299" s="150"/>
      <c r="W299" s="150"/>
    </row>
    <row r="300" spans="8:23" x14ac:dyDescent="0.2">
      <c r="H300" s="95"/>
      <c r="J300" s="97"/>
      <c r="K300" s="97"/>
      <c r="L300" s="97"/>
      <c r="M300" s="97"/>
      <c r="N300" s="97"/>
      <c r="O300" s="97"/>
      <c r="P300" s="95"/>
      <c r="R300" s="150"/>
      <c r="S300" s="150"/>
      <c r="T300" s="150"/>
      <c r="U300" s="150"/>
      <c r="V300" s="150"/>
      <c r="W300" s="150"/>
    </row>
    <row r="301" spans="8:23" x14ac:dyDescent="0.2">
      <c r="H301" s="95"/>
      <c r="J301" s="97"/>
      <c r="K301" s="97"/>
      <c r="L301" s="97"/>
      <c r="M301" s="97"/>
      <c r="N301" s="97"/>
      <c r="O301" s="97"/>
      <c r="P301" s="95"/>
      <c r="R301" s="150"/>
      <c r="S301" s="150"/>
      <c r="T301" s="150"/>
      <c r="U301" s="150"/>
      <c r="V301" s="150"/>
      <c r="W301" s="150"/>
    </row>
    <row r="302" spans="8:23" x14ac:dyDescent="0.2">
      <c r="H302" s="95"/>
      <c r="J302" s="97"/>
      <c r="K302" s="97"/>
      <c r="L302" s="97"/>
      <c r="M302" s="97"/>
      <c r="N302" s="97"/>
      <c r="O302" s="97"/>
      <c r="P302" s="95"/>
      <c r="R302" s="150"/>
      <c r="S302" s="150"/>
      <c r="T302" s="150"/>
      <c r="U302" s="150"/>
      <c r="V302" s="150"/>
      <c r="W302" s="150"/>
    </row>
    <row r="303" spans="8:23" x14ac:dyDescent="0.2">
      <c r="H303" s="95"/>
      <c r="J303" s="97"/>
      <c r="K303" s="97"/>
      <c r="L303" s="97"/>
      <c r="M303" s="97"/>
      <c r="N303" s="97"/>
      <c r="O303" s="97"/>
      <c r="P303" s="95"/>
      <c r="R303" s="150"/>
      <c r="S303" s="150"/>
      <c r="T303" s="150"/>
      <c r="U303" s="150"/>
      <c r="V303" s="150"/>
      <c r="W303" s="150"/>
    </row>
    <row r="304" spans="8:23" x14ac:dyDescent="0.2">
      <c r="H304" s="95"/>
      <c r="J304" s="97"/>
      <c r="K304" s="97"/>
      <c r="L304" s="97"/>
      <c r="M304" s="97"/>
      <c r="N304" s="97"/>
      <c r="O304" s="97"/>
      <c r="P304" s="95"/>
      <c r="R304" s="150"/>
      <c r="S304" s="150"/>
      <c r="T304" s="150"/>
      <c r="U304" s="150"/>
      <c r="V304" s="150"/>
      <c r="W304" s="150"/>
    </row>
    <row r="305" spans="8:23" x14ac:dyDescent="0.2">
      <c r="H305" s="95"/>
      <c r="J305" s="97"/>
      <c r="K305" s="97"/>
      <c r="L305" s="97"/>
      <c r="M305" s="97"/>
      <c r="N305" s="97"/>
      <c r="O305" s="97"/>
      <c r="P305" s="95"/>
      <c r="R305" s="150"/>
      <c r="S305" s="150"/>
      <c r="T305" s="150"/>
      <c r="U305" s="150"/>
      <c r="V305" s="150"/>
      <c r="W305" s="150"/>
    </row>
    <row r="306" spans="8:23" x14ac:dyDescent="0.2">
      <c r="H306" s="95"/>
      <c r="J306" s="97"/>
      <c r="K306" s="97"/>
      <c r="L306" s="97"/>
      <c r="M306" s="97"/>
      <c r="N306" s="97"/>
      <c r="O306" s="97"/>
      <c r="P306" s="95"/>
      <c r="R306" s="150"/>
      <c r="S306" s="150"/>
      <c r="T306" s="150"/>
      <c r="U306" s="150"/>
      <c r="V306" s="150"/>
      <c r="W306" s="150"/>
    </row>
    <row r="307" spans="8:23" x14ac:dyDescent="0.2">
      <c r="H307" s="95"/>
      <c r="J307" s="97"/>
      <c r="K307" s="97"/>
      <c r="L307" s="97"/>
      <c r="M307" s="97"/>
      <c r="N307" s="97"/>
      <c r="O307" s="97"/>
      <c r="P307" s="95"/>
      <c r="R307" s="150"/>
      <c r="S307" s="150"/>
      <c r="T307" s="150"/>
      <c r="U307" s="150"/>
      <c r="V307" s="150"/>
      <c r="W307" s="150"/>
    </row>
    <row r="308" spans="8:23" x14ac:dyDescent="0.2">
      <c r="H308" s="95"/>
      <c r="J308" s="97"/>
      <c r="K308" s="97"/>
      <c r="L308" s="97"/>
      <c r="M308" s="97"/>
      <c r="N308" s="97"/>
      <c r="O308" s="97"/>
      <c r="P308" s="95"/>
      <c r="R308" s="150"/>
      <c r="S308" s="150"/>
      <c r="T308" s="150"/>
      <c r="U308" s="150"/>
      <c r="V308" s="150"/>
      <c r="W308" s="150"/>
    </row>
    <row r="309" spans="8:23" x14ac:dyDescent="0.2">
      <c r="H309" s="95"/>
      <c r="J309" s="97"/>
      <c r="K309" s="97"/>
      <c r="L309" s="97"/>
      <c r="M309" s="97"/>
      <c r="N309" s="97"/>
      <c r="O309" s="97"/>
      <c r="P309" s="95"/>
      <c r="R309" s="150"/>
      <c r="S309" s="150"/>
      <c r="T309" s="150"/>
      <c r="U309" s="150"/>
      <c r="V309" s="150"/>
      <c r="W309" s="150"/>
    </row>
    <row r="310" spans="8:23" x14ac:dyDescent="0.2">
      <c r="H310" s="95"/>
      <c r="J310" s="97"/>
      <c r="K310" s="97"/>
      <c r="L310" s="97"/>
      <c r="M310" s="97"/>
      <c r="N310" s="97"/>
      <c r="O310" s="97"/>
      <c r="P310" s="95"/>
      <c r="R310" s="150"/>
      <c r="S310" s="150"/>
      <c r="T310" s="150"/>
      <c r="U310" s="150"/>
      <c r="V310" s="150"/>
      <c r="W310" s="150"/>
    </row>
    <row r="311" spans="8:23" x14ac:dyDescent="0.2">
      <c r="H311" s="95"/>
      <c r="J311" s="97"/>
      <c r="K311" s="97"/>
      <c r="L311" s="97"/>
      <c r="M311" s="97"/>
      <c r="N311" s="97"/>
      <c r="O311" s="97"/>
      <c r="P311" s="95"/>
      <c r="R311" s="150"/>
      <c r="S311" s="150"/>
      <c r="T311" s="150"/>
      <c r="U311" s="150"/>
      <c r="V311" s="150"/>
      <c r="W311" s="150"/>
    </row>
    <row r="312" spans="8:23" x14ac:dyDescent="0.2">
      <c r="H312" s="95"/>
      <c r="J312" s="97"/>
      <c r="K312" s="97"/>
      <c r="L312" s="97"/>
      <c r="M312" s="97"/>
      <c r="N312" s="97"/>
      <c r="O312" s="97"/>
      <c r="P312" s="95"/>
      <c r="R312" s="150"/>
      <c r="S312" s="150"/>
      <c r="T312" s="150"/>
      <c r="U312" s="150"/>
      <c r="V312" s="150"/>
      <c r="W312" s="150"/>
    </row>
    <row r="313" spans="8:23" x14ac:dyDescent="0.2">
      <c r="H313" s="95"/>
      <c r="J313" s="97"/>
      <c r="K313" s="97"/>
      <c r="L313" s="97"/>
      <c r="M313" s="97"/>
      <c r="N313" s="97"/>
      <c r="O313" s="97"/>
      <c r="P313" s="95"/>
      <c r="R313" s="150"/>
      <c r="S313" s="150"/>
      <c r="T313" s="150"/>
      <c r="U313" s="150"/>
      <c r="V313" s="150"/>
      <c r="W313" s="150"/>
    </row>
    <row r="314" spans="8:23" x14ac:dyDescent="0.2">
      <c r="H314" s="95"/>
      <c r="J314" s="97"/>
      <c r="K314" s="97"/>
      <c r="L314" s="97"/>
      <c r="M314" s="97"/>
      <c r="N314" s="97"/>
      <c r="O314" s="97"/>
      <c r="P314" s="95"/>
      <c r="R314" s="150"/>
      <c r="S314" s="150"/>
      <c r="T314" s="150"/>
      <c r="U314" s="150"/>
      <c r="V314" s="150"/>
      <c r="W314" s="150"/>
    </row>
    <row r="315" spans="8:23" x14ac:dyDescent="0.2">
      <c r="H315" s="95"/>
      <c r="J315" s="97"/>
      <c r="K315" s="97"/>
      <c r="L315" s="97"/>
      <c r="M315" s="97"/>
      <c r="N315" s="97"/>
      <c r="O315" s="97"/>
      <c r="P315" s="95"/>
      <c r="R315" s="150"/>
      <c r="S315" s="150"/>
      <c r="T315" s="150"/>
      <c r="U315" s="150"/>
      <c r="V315" s="150"/>
      <c r="W315" s="150"/>
    </row>
    <row r="316" spans="8:23" x14ac:dyDescent="0.2">
      <c r="H316" s="95"/>
      <c r="J316" s="97"/>
      <c r="K316" s="97"/>
      <c r="L316" s="97"/>
      <c r="M316" s="97"/>
      <c r="N316" s="97"/>
      <c r="O316" s="97"/>
      <c r="P316" s="95"/>
      <c r="R316" s="150"/>
      <c r="S316" s="150"/>
      <c r="T316" s="150"/>
      <c r="U316" s="150"/>
      <c r="V316" s="150"/>
      <c r="W316" s="150"/>
    </row>
    <row r="317" spans="8:23" x14ac:dyDescent="0.2">
      <c r="H317" s="95"/>
      <c r="J317" s="97"/>
      <c r="K317" s="97"/>
      <c r="L317" s="97"/>
      <c r="M317" s="97"/>
      <c r="N317" s="97"/>
      <c r="O317" s="97"/>
      <c r="P317" s="95"/>
      <c r="R317" s="150"/>
      <c r="S317" s="150"/>
      <c r="T317" s="150"/>
      <c r="U317" s="150"/>
      <c r="V317" s="150"/>
      <c r="W317" s="150"/>
    </row>
    <row r="318" spans="8:23" x14ac:dyDescent="0.2">
      <c r="H318" s="95"/>
      <c r="J318" s="97"/>
      <c r="K318" s="97"/>
      <c r="L318" s="97"/>
      <c r="M318" s="97"/>
      <c r="N318" s="97"/>
      <c r="O318" s="97"/>
      <c r="P318" s="95"/>
      <c r="R318" s="150"/>
      <c r="S318" s="150"/>
      <c r="T318" s="150"/>
      <c r="U318" s="150"/>
      <c r="V318" s="150"/>
      <c r="W318" s="150"/>
    </row>
    <row r="319" spans="8:23" x14ac:dyDescent="0.2">
      <c r="H319" s="95"/>
      <c r="J319" s="97"/>
      <c r="K319" s="97"/>
      <c r="L319" s="97"/>
      <c r="M319" s="97"/>
      <c r="N319" s="97"/>
      <c r="O319" s="97"/>
      <c r="P319" s="95"/>
      <c r="R319" s="150"/>
      <c r="S319" s="150"/>
      <c r="T319" s="150"/>
      <c r="U319" s="150"/>
      <c r="V319" s="150"/>
      <c r="W319" s="150"/>
    </row>
  </sheetData>
  <sheetProtection password="CE04" sheet="1" objects="1" scenarios="1"/>
  <mergeCells count="9">
    <mergeCell ref="C7:R7"/>
    <mergeCell ref="X7:X9"/>
    <mergeCell ref="C8:R8"/>
    <mergeCell ref="A1:B1"/>
    <mergeCell ref="A2:B2"/>
    <mergeCell ref="A3:B3"/>
    <mergeCell ref="A4:B4"/>
    <mergeCell ref="A7:A9"/>
    <mergeCell ref="B7:B9"/>
  </mergeCells>
  <printOptions horizontalCentered="1"/>
  <pageMargins left="0.25" right="0.25" top="0.65" bottom="0.65" header="0.3" footer="0.3"/>
  <pageSetup scale="55" orientation="landscape" r:id="rId1"/>
  <headerFooter>
    <oddFooter>&amp;LWoodcrest Elementary School
Rev. 10.04.16&amp;R&amp;P of &amp;N</oddFooter>
  </headerFooter>
  <colBreaks count="1" manualBreakCount="1">
    <brk id="2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Woodcrest ES-Restart</vt:lpstr>
      <vt:lpstr>Woodcrest ES-5a Summary</vt:lpstr>
      <vt:lpstr>Woodcrest ES Narrative</vt:lpstr>
      <vt:lpstr>'Woodcrest ES Narrative'!Print_Area</vt:lpstr>
      <vt:lpstr>'Woodcrest ES-5a Summary'!Print_Area</vt:lpstr>
      <vt:lpstr>'Woodcrest ES Narrative'!Print_Titles</vt:lpstr>
      <vt:lpstr>'Woodcrest ES-Restart'!Print_Titles</vt:lpstr>
    </vt:vector>
  </TitlesOfParts>
  <Company>LAUSD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LAUSD</dc:creator>
  <cp:lastModifiedBy>Windows User</cp:lastModifiedBy>
  <cp:lastPrinted>2016-10-24T20:19:17Z</cp:lastPrinted>
  <dcterms:created xsi:type="dcterms:W3CDTF">2014-07-31T21:25:12Z</dcterms:created>
  <dcterms:modified xsi:type="dcterms:W3CDTF">2016-12-06T23:39:34Z</dcterms:modified>
</cp:coreProperties>
</file>